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vip.ppr\Documents\C-GEST\2021\ACTA DE ENTREGA\IV. AREA DE INVENTARIO\subir\"/>
    </mc:Choice>
  </mc:AlternateContent>
  <xr:revisionPtr revIDLastSave="0" documentId="8_{CC56B087-C02E-49EB-9588-F2CAF9F14B0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Inventario corfo" sheetId="4" r:id="rId1"/>
    <sheet name="inventario Innova" sheetId="7" r:id="rId2"/>
    <sheet name="Inventario agroseguro" sheetId="8" r:id="rId3"/>
    <sheet name="Inventario Sep" sheetId="9" r:id="rId4"/>
    <sheet name="agencia de sustentabilidad" sheetId="10" r:id="rId5"/>
    <sheet name="Totalizado" sheetId="16" r:id="rId6"/>
    <sheet name="Resumen por item " sheetId="18" r:id="rId7"/>
  </sheets>
  <externalReferences>
    <externalReference r:id="rId8"/>
  </externalReferences>
  <definedNames>
    <definedName name="_xlnm._FilterDatabase" localSheetId="0" hidden="1">'Inventario corfo'!$A$2:$E$150</definedName>
    <definedName name="_xlnm._FilterDatabase" localSheetId="1" hidden="1">'inventario Innova'!$A$2:$E$108</definedName>
    <definedName name="_xlnm._FilterDatabase" localSheetId="3" hidden="1">'Inventario Sep'!$A$2:$D$63</definedName>
    <definedName name="_xlnm._FilterDatabase" localSheetId="5" hidden="1">Totalizado!$B$1:$D$433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4" i="16" l="1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6" i="10"/>
  <c r="E45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5" i="10"/>
  <c r="E60" i="10"/>
  <c r="E62" i="10"/>
  <c r="E61" i="10"/>
  <c r="E63" i="10"/>
  <c r="E64" i="10"/>
  <c r="E66" i="10"/>
  <c r="E67" i="10"/>
  <c r="E63" i="9"/>
  <c r="E62" i="9"/>
  <c r="E59" i="9"/>
  <c r="E61" i="9"/>
  <c r="E60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0" i="9"/>
  <c r="E39" i="9"/>
  <c r="E37" i="9"/>
  <c r="E36" i="9"/>
  <c r="E35" i="9"/>
  <c r="E34" i="9"/>
  <c r="E33" i="9"/>
  <c r="E32" i="9"/>
  <c r="E31" i="9"/>
  <c r="E30" i="9"/>
  <c r="E28" i="9"/>
  <c r="E26" i="9"/>
  <c r="E25" i="9"/>
  <c r="E24" i="9"/>
  <c r="E23" i="9"/>
  <c r="E22" i="9"/>
  <c r="E21" i="9"/>
  <c r="E19" i="9"/>
  <c r="E18" i="9"/>
  <c r="E17" i="9"/>
  <c r="E16" i="9"/>
  <c r="E15" i="9"/>
  <c r="E14" i="9"/>
  <c r="E13" i="9"/>
  <c r="E12" i="9"/>
  <c r="E10" i="9"/>
  <c r="E11" i="9"/>
  <c r="E9" i="9"/>
  <c r="E8" i="9"/>
  <c r="E7" i="9"/>
  <c r="E6" i="9"/>
  <c r="E5" i="9"/>
  <c r="E4" i="9"/>
  <c r="E3" i="9"/>
  <c r="E57" i="8"/>
  <c r="E56" i="8"/>
  <c r="E55" i="8"/>
  <c r="E53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68" i="10" l="1"/>
  <c r="E64" i="9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 l="1"/>
  <c r="E4" i="7"/>
  <c r="E18" i="8"/>
  <c r="E13" i="8" l="1"/>
  <c r="E12" i="8"/>
  <c r="E11" i="8"/>
  <c r="E10" i="8"/>
  <c r="E9" i="8"/>
  <c r="E8" i="8"/>
  <c r="E7" i="8"/>
  <c r="E6" i="8"/>
  <c r="E5" i="8"/>
  <c r="E4" i="8"/>
  <c r="E93" i="7"/>
  <c r="E90" i="7"/>
  <c r="E89" i="7"/>
  <c r="E88" i="7"/>
  <c r="E27" i="7"/>
  <c r="E3" i="7"/>
  <c r="E64" i="7"/>
  <c r="E63" i="7"/>
  <c r="E62" i="7"/>
  <c r="E110" i="4"/>
  <c r="E132" i="4"/>
  <c r="E34" i="4"/>
  <c r="E118" i="4"/>
  <c r="E114" i="4"/>
  <c r="E113" i="4"/>
  <c r="E112" i="4"/>
  <c r="E76" i="4"/>
  <c r="E75" i="4"/>
  <c r="E149" i="4"/>
  <c r="E133" i="4"/>
  <c r="E117" i="4"/>
  <c r="E83" i="4"/>
  <c r="E82" i="4"/>
  <c r="E78" i="4"/>
  <c r="E80" i="4"/>
  <c r="E29" i="4"/>
  <c r="E84" i="7"/>
  <c r="E78" i="7"/>
  <c r="E77" i="7"/>
  <c r="E73" i="7"/>
  <c r="E72" i="7"/>
  <c r="E71" i="7"/>
  <c r="E70" i="7"/>
  <c r="E69" i="7"/>
  <c r="E68" i="7"/>
  <c r="E67" i="7"/>
  <c r="E66" i="7"/>
  <c r="E26" i="7" l="1"/>
  <c r="E16" i="7"/>
  <c r="E14" i="7"/>
  <c r="E10" i="7"/>
  <c r="E108" i="7" s="1"/>
  <c r="E61" i="7"/>
  <c r="E140" i="4" l="1"/>
  <c r="E150" i="4" s="1"/>
  <c r="D3" i="8" l="1"/>
  <c r="E3" i="8" s="1"/>
  <c r="E58" i="8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</calcChain>
</file>

<file path=xl/sharedStrings.xml><?xml version="1.0" encoding="utf-8"?>
<sst xmlns="http://schemas.openxmlformats.org/spreadsheetml/2006/main" count="1771" uniqueCount="346">
  <si>
    <t>N°</t>
  </si>
  <si>
    <t>Identificación de la especie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</si>
  <si>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 Narrow"/>
        <family val="2"/>
      </rPr>
      <t xml:space="preserve">Nómina de artículos de escritorio, materiales fungibles y otros en stock 31/12/2021. </t>
    </r>
  </si>
  <si>
    <t>Número de unidades</t>
  </si>
  <si>
    <t>ACCO CLIP (CAJA 50 UNIDADES)</t>
  </si>
  <si>
    <t>ALFILER PUSH PIN (CAJA 50 UNIDADES)</t>
  </si>
  <si>
    <t>APRETADOR METALICO 4,1 CM (CAJA 12 UN)</t>
  </si>
  <si>
    <t>APRETADOR METALICO 2,5 CM (CAJA 12 UN)</t>
  </si>
  <si>
    <t>APRETADOR METALICO 3,2 CM (CAJA 12 UN)</t>
  </si>
  <si>
    <t>ARCHIVADOR LOMO ANCHO OFICIO</t>
  </si>
  <si>
    <t>ARCHIVADOR LOMO ANGOSTO OFICIO</t>
  </si>
  <si>
    <t>CAJA ARCHIVO CARTA Nº 21</t>
  </si>
  <si>
    <t>CAJA ARCHIVO OFICIO Nº 22</t>
  </si>
  <si>
    <t>CAJA ARCHIVO CARPETAS COLGANTES Nº 7</t>
  </si>
  <si>
    <t>PORTA TACO CALENDARIO GRANDE</t>
  </si>
  <si>
    <t>CARPETA COLGANTE</t>
  </si>
  <si>
    <t>CARPETA CORRIENTE SIN LOGO</t>
  </si>
  <si>
    <t>CARPETA PLASTIFICADA OFICIO</t>
  </si>
  <si>
    <t>CARPETA CORPORATIVA CORFO</t>
  </si>
  <si>
    <t>CINTA EMBALAJE CAFE</t>
  </si>
  <si>
    <t>CINTA DE EMBALAJE CORFO</t>
  </si>
  <si>
    <t>CLIP CORRIENTE</t>
  </si>
  <si>
    <t>CLIP DE 5 CM.</t>
  </si>
  <si>
    <t>CLIP MAGICO 1201</t>
  </si>
  <si>
    <t>CORCHETERA MEDIANA NEGRA</t>
  </si>
  <si>
    <t>CORCHETES 23 - 10</t>
  </si>
  <si>
    <t>CORCHETES 26-6</t>
  </si>
  <si>
    <t>CORCHETES 26-8</t>
  </si>
  <si>
    <t>CORDEL PLASTICO</t>
  </si>
  <si>
    <t>CORRECTOR LIQUIDO</t>
  </si>
  <si>
    <t>DEDO DE GOMA</t>
  </si>
  <si>
    <t>DISPENSADOR MAGIC CLIP</t>
  </si>
  <si>
    <t>BOLSA ELASTICOS ANGOSTOS</t>
  </si>
  <si>
    <t>ELASTICO ANCHO</t>
  </si>
  <si>
    <t>FORMULARIO MEMO 1/4 OFICIO (136)</t>
  </si>
  <si>
    <t>GOMA DE BORRAR</t>
  </si>
  <si>
    <t>SEPARADOR INDICE ALFABETICO</t>
  </si>
  <si>
    <t>LAPIZ DE GRAFITO</t>
  </si>
  <si>
    <t>LAPIZ DESTACADOR</t>
  </si>
  <si>
    <t>LAPIZ PARA PIZARRA AZUL</t>
  </si>
  <si>
    <t>LAPIZ PARA PIZARRA ROJO</t>
  </si>
  <si>
    <t>LAPIZ PARA PIZARRA NEGRO</t>
  </si>
  <si>
    <t>LAPIZ PARA PIZARRA VERDE</t>
  </si>
  <si>
    <t>LAPIZ PASTA AZUL</t>
  </si>
  <si>
    <t>LAPIZ PASTA ROJO</t>
  </si>
  <si>
    <t>LAPIZ PASTA NEGRO</t>
  </si>
  <si>
    <t>CUADERNO 1/2 OFICIO CON INDICE</t>
  </si>
  <si>
    <t>CUADERNO 1/2 OFICIO SIN INDICE</t>
  </si>
  <si>
    <t>LIBRETA DE CORRESPONDENCIA</t>
  </si>
  <si>
    <t>LIBRETA DE TAQUIGRAFÍA</t>
  </si>
  <si>
    <t>LIBRO DE ACTAS 100 HJS SIN INDICE</t>
  </si>
  <si>
    <t>LIBRO DE ACTAS 200 HOJAS CON INDICE</t>
  </si>
  <si>
    <t>LIBRO DE ACTAS 200 HOJAS SIN INDICE</t>
  </si>
  <si>
    <t>LOMO AUTOADHESIVO ANCHO</t>
  </si>
  <si>
    <t>LOMO AUTOADHESIVO ANGOSTO</t>
  </si>
  <si>
    <t>CUCHILLO CARTONERO</t>
  </si>
  <si>
    <t>PAPEL CARTA (75 GR.)</t>
  </si>
  <si>
    <t>PAPEL OFICIO (75 GR.)</t>
  </si>
  <si>
    <t>PAPEL CAFE PARA ENVOLVER</t>
  </si>
  <si>
    <t>POST IT TAPE FLAGS (680) (MARCADOR)</t>
  </si>
  <si>
    <t>NOTA ADHESIVA POST IT 76 x 76 mm (654)</t>
  </si>
  <si>
    <t>NOTA ADHESIVA POST IT 76 x 127 mm (655)</t>
  </si>
  <si>
    <t>PEGAMENTO EN BARRA</t>
  </si>
  <si>
    <t>PERFORADOR</t>
  </si>
  <si>
    <t>PORTA SCOTCH</t>
  </si>
  <si>
    <t>REGLA DE 30 CMS.</t>
  </si>
  <si>
    <t>SACACORCHETE</t>
  </si>
  <si>
    <t>SCOTCH 810 (CINTA MAGICA 19MM X 25MM)</t>
  </si>
  <si>
    <t>SCOTCH 24 X 66 MTS (OF. PARTES)</t>
  </si>
  <si>
    <t>SEPARADORES TAMAÑO CARTA</t>
  </si>
  <si>
    <t>SEPARADORES TAMAÑO OFICIO</t>
  </si>
  <si>
    <t>TIJERA</t>
  </si>
  <si>
    <t>TINTA PARA TIMBRE MICROPOROSO AZUL</t>
  </si>
  <si>
    <t>TINTA PARA TAMPON</t>
  </si>
  <si>
    <t>TINTA PARA TIMBRE MICROPOROSO NEGRO</t>
  </si>
  <si>
    <t>TINTA PARA TIMBRE DE METAL NEGRO</t>
  </si>
  <si>
    <t>LAVALOZA</t>
  </si>
  <si>
    <t>DESODORANTE AMBIENTAL</t>
  </si>
  <si>
    <t>JABON LIQUIDO PARA MANOS CON DOSIFICADOR</t>
  </si>
  <si>
    <t>PAÑO AMARILLO</t>
  </si>
  <si>
    <t>PAPEL HIGIENICO</t>
  </si>
  <si>
    <t>PAPEL HIGIENICO PARA DISPENSADOR</t>
  </si>
  <si>
    <t>SERVILLETAS DE PAPEL</t>
  </si>
  <si>
    <t>TOALLA PARA DISPENSADOR</t>
  </si>
  <si>
    <t>TOALLA DOBLADA CLINIC</t>
  </si>
  <si>
    <t>APOYA MUÑECA PARA TECLADO</t>
  </si>
  <si>
    <t>ETIQUETAS LASER 5161 Medida 25 x 66</t>
  </si>
  <si>
    <t>SOBRE OFICIO CORPORATIVO (34 X 24 CM.)</t>
  </si>
  <si>
    <t>SOBRE 1/4 OFICIO CORPORATIVO (13X19 CM)</t>
  </si>
  <si>
    <t>SOBRE 1/2 OFICIO CORPORATIVO (20X26 CM)</t>
  </si>
  <si>
    <t>SOBRE AMERICANO CORPORATIVO (10 X 23 CM)</t>
  </si>
  <si>
    <t>SOBRE CARTA CORPORATIVO (12 X 15 CM.)</t>
  </si>
  <si>
    <t>SOBRE SACO CORPORATIVO (30 X 40 CM.)</t>
  </si>
  <si>
    <t>SOBRE SACO CON FUELLE CORPORATIVO</t>
  </si>
  <si>
    <t>ESPONJA LAVALOZA</t>
  </si>
  <si>
    <t>CLORO PARA LIMPIEZA 2 LITROS</t>
  </si>
  <si>
    <t>CINTA EMBALAJE TRANSPARENTE</t>
  </si>
  <si>
    <t>FUNDA PLASTICA OFICIO SET DE 10 UNIDADES</t>
  </si>
  <si>
    <t>FUNDAS PLASTICAS CARTA SET DE 10 UNIDAD</t>
  </si>
  <si>
    <t>PORTA CLIPS</t>
  </si>
  <si>
    <t>TOALLA NOVA UNIDAD</t>
  </si>
  <si>
    <t>PORTA TARJETA VISITA</t>
  </si>
  <si>
    <t>SACAPUNTA</t>
  </si>
  <si>
    <t>FILTRO PARA CAFETERA</t>
  </si>
  <si>
    <t>CARPETA CARTULINA PIGMENTADA AZUL</t>
  </si>
  <si>
    <t>NOTA ADHESIVA POST IT 38 x 50 mm (653)</t>
  </si>
  <si>
    <t>CARPETA VINIL CARTA COLOR</t>
  </si>
  <si>
    <t>CARPETA VINIL OFICIO COLOR</t>
  </si>
  <si>
    <t>PORTA LAPICES</t>
  </si>
  <si>
    <t>LAPIZ MARCADOR DE CD PERMANENTE</t>
  </si>
  <si>
    <t>ETIQUETAS LASER 5162 Medida 101,6 x 33,9</t>
  </si>
  <si>
    <t>BORRADOR PIZARRA BLANCA</t>
  </si>
  <si>
    <t>DISCOS COMPACTOS</t>
  </si>
  <si>
    <t>APRETADOR METALICO 1,9 CM (CAJA 12 UN)</t>
  </si>
  <si>
    <t>SOBRE OFICIO BLANCO (34 X 24 CM)</t>
  </si>
  <si>
    <t>SOBRE 1/2 OFICIO BLANCO (20 X 26 CM)</t>
  </si>
  <si>
    <t>SOBRE AMERICANO BLANCO (10 X 23 CM)</t>
  </si>
  <si>
    <t>TINTA PARA TIMBRE DE GOMA AZUL</t>
  </si>
  <si>
    <t>TINTA PARA TIMBRE DE GOMA NEGRO</t>
  </si>
  <si>
    <t>ALCOHOL GEL</t>
  </si>
  <si>
    <t>SOBRE CARTA BLANCO (12 X 15 CM)</t>
  </si>
  <si>
    <t>PLATILLO DE TÉ</t>
  </si>
  <si>
    <t>PLATILLO DE CAFE</t>
  </si>
  <si>
    <t>JARRO DE VIDRIO 1,6</t>
  </si>
  <si>
    <t>VASO DE VIDRIO BAJO</t>
  </si>
  <si>
    <t>CUCHARA DE TÉ</t>
  </si>
  <si>
    <t>TAZA DE CAFE</t>
  </si>
  <si>
    <t>TAZA DE TE</t>
  </si>
  <si>
    <t>CUCHARA DE CAFE</t>
  </si>
  <si>
    <t>APRETADOR METALICO 5,1 (CAJA 12 UN)</t>
  </si>
  <si>
    <t>SCOTCH (CINTA CRISTAL) 19 mm X 20 mm</t>
  </si>
  <si>
    <t>PILA AA</t>
  </si>
  <si>
    <t>PILA AAA</t>
  </si>
  <si>
    <t>CALCULADORA</t>
  </si>
  <si>
    <t>DISCO DVD</t>
  </si>
  <si>
    <t>INSECTICIDA CASA Y JARDIN</t>
  </si>
  <si>
    <t>Vaso Termico Desechable</t>
  </si>
  <si>
    <t>AZUCARERO</t>
  </si>
  <si>
    <t>BANDEJA REDONDA ACERO 30CM (Menaje)</t>
  </si>
  <si>
    <t>PALILLO REVOLVEDOR</t>
  </si>
  <si>
    <t>TINTA PARA TIMBRE DE METAL AZUL</t>
  </si>
  <si>
    <t xml:space="preserve"> Pendrive</t>
  </si>
  <si>
    <t>CORCHETE RAPID 5080</t>
  </si>
  <si>
    <t>AZUCAR 1 KILO</t>
  </si>
  <si>
    <t>CAFE INSTANTANEO 170 GRS.</t>
  </si>
  <si>
    <t>HIERBAS SURTIDAS</t>
  </si>
  <si>
    <t>LECHE LIQUIDA 1 LITRO</t>
  </si>
  <si>
    <t>ENDULZANTE</t>
  </si>
  <si>
    <t>TÉ EN BOLSITAS (DE 20 UNIDADES)</t>
  </si>
  <si>
    <t>AGUA MINERAL 1600 CC. CON GAS</t>
  </si>
  <si>
    <t>GALLETA DULCES SURTIDAS</t>
  </si>
  <si>
    <t>DESINFECTANTE LYSOFORM AEROSOL</t>
  </si>
  <si>
    <t xml:space="preserve">Rollos de papel higiénico </t>
  </si>
  <si>
    <t>Desinfectante en aerosol</t>
  </si>
  <si>
    <t>Jabones liquidos de 360ml</t>
  </si>
  <si>
    <t>Cajas Doble Clip de 51mm (12 unidades c/u)</t>
  </si>
  <si>
    <t>Cajas Doble Clip de 50mm (12 unidades c/u)</t>
  </si>
  <si>
    <t>Cajas Doble Clip de 41mm (12 unidades c/u)</t>
  </si>
  <si>
    <t>Cajas Doble Clip de 32mm (12 unidades c/u)</t>
  </si>
  <si>
    <t>Cajas Doble Clip de 25mm (12 unidades c/u)</t>
  </si>
  <si>
    <t>Cajas Doble Clip de 19mm (12 unidades c/u)</t>
  </si>
  <si>
    <t>Cajas Magic Clip metalico de 4,8mm (50 unidades c/u)</t>
  </si>
  <si>
    <t>Tacos blancos</t>
  </si>
  <si>
    <t>Pack notas adhesivas 76x76mm</t>
  </si>
  <si>
    <t>Bolsa de ligas (elasticos)</t>
  </si>
  <si>
    <t>Caja de CD 50 unidades</t>
  </si>
  <si>
    <t>Bolsa con sobres para 50 CD</t>
  </si>
  <si>
    <t>Lapices gel punta 0,7</t>
  </si>
  <si>
    <t>Caja de pinchos (100 unidades)</t>
  </si>
  <si>
    <t>Stick fix de 86 gramos</t>
  </si>
  <si>
    <t>Cajas corchetes (5.000 unidades c/u)</t>
  </si>
  <si>
    <t>Cajas de clip 33mm (100 unidades c/u)</t>
  </si>
  <si>
    <t>Cintas adhesivas de 12mm</t>
  </si>
  <si>
    <t>Cartones de banderitas</t>
  </si>
  <si>
    <t>Correctores en cinta</t>
  </si>
  <si>
    <t>Destacadores color rosado</t>
  </si>
  <si>
    <t>Destacadores color verde</t>
  </si>
  <si>
    <t>Destacadores color amarillos</t>
  </si>
  <si>
    <t>Destacadores color celestes</t>
  </si>
  <si>
    <t>Plumones de pizarra color negro</t>
  </si>
  <si>
    <t>Plumones de pizarra color rojo</t>
  </si>
  <si>
    <t>Plumones de pizarra color azul</t>
  </si>
  <si>
    <t>Plumones permanentes color negro</t>
  </si>
  <si>
    <t>Plumón permanente azul</t>
  </si>
  <si>
    <t>Abrecartas</t>
  </si>
  <si>
    <t>Minas de 0,5</t>
  </si>
  <si>
    <t>Caja de visores transparentes (50 unidades c/u)</t>
  </si>
  <si>
    <t>Dedales de goma</t>
  </si>
  <si>
    <t>Corchetera</t>
  </si>
  <si>
    <t>Sacacorchetes</t>
  </si>
  <si>
    <t>Cuadernos Rehin tapa dura de 120 hojas (medio oficio)</t>
  </si>
  <si>
    <t>Cintas adhesivas de embalaje</t>
  </si>
  <si>
    <t>Juegos de separadores tamaño carta</t>
  </si>
  <si>
    <t>Juegos de separadores tamaño oficio</t>
  </si>
  <si>
    <t>Bolsas protectoras transparentes tamaño carta</t>
  </si>
  <si>
    <t>Bolsas protectoras transparentes tamaño oficio</t>
  </si>
  <si>
    <t>Carpetas carta color negro</t>
  </si>
  <si>
    <t>Carpetas carta color azul</t>
  </si>
  <si>
    <t>Carpetas oficio color negra</t>
  </si>
  <si>
    <t>Sobres de etiquetas autoadhesivas (25 hojas c/u)</t>
  </si>
  <si>
    <t>Tiras de lomos para archivadores (10 unidades c/u)</t>
  </si>
  <si>
    <t>Tiras de portaleyenda</t>
  </si>
  <si>
    <t>Carpetas colgantes</t>
  </si>
  <si>
    <t>Archivadores angostos oficio</t>
  </si>
  <si>
    <t>Cajas de archivo</t>
  </si>
  <si>
    <t>Resmas de hoja tamaño carta (500 hojas c/u)</t>
  </si>
  <si>
    <t>Resmas de hoja tamaño oficio (500 hojas c/u)</t>
  </si>
  <si>
    <t>ACCOCLIP PLASTICO COLORES</t>
  </si>
  <si>
    <t>AGUA PURIFICADA 20 LTS</t>
  </si>
  <si>
    <t>APOYA MOUSEPAD</t>
  </si>
  <si>
    <t>ARCHIVADOR BURDEO ANCHO CARTA</t>
  </si>
  <si>
    <t>ARCHIVADOR BURDEO OFICIO ANCHO</t>
  </si>
  <si>
    <t>ARCHIVADOR BURDEO OFICIO ANGOSTO</t>
  </si>
  <si>
    <t>BANDERITA AUTOADHESIVA</t>
  </si>
  <si>
    <t>BOLSA BASURA 50X55 CM 10 UNI</t>
  </si>
  <si>
    <t>BOLSA BASURA 70X90 CM 10 UNI</t>
  </si>
  <si>
    <t>BORRADOR PIZARRA</t>
  </si>
  <si>
    <t>CAJA DE ARCHIVO MEMPHIS AMERICANA 40,5X30X26 CM</t>
  </si>
  <si>
    <t>CALCULADORA ESTANDAR DE ESCRITORIO</t>
  </si>
  <si>
    <t>CARPETA CARTULINA CORRIENTE OFICIO</t>
  </si>
  <si>
    <t>CARPETA SCHNELL OFICIO PAQUETE</t>
  </si>
  <si>
    <t>CARPETA VINILICA OFICIO</t>
  </si>
  <si>
    <t>CINTA DE EMBALAJE TRANSPARENTE</t>
  </si>
  <si>
    <t>CLORO 2 L</t>
  </si>
  <si>
    <t>CLORO GEL 900 ML</t>
  </si>
  <si>
    <t>CORCHETE N°10 CAJA 1000 UNI</t>
  </si>
  <si>
    <t>CORCHETERA 20 HOJAS</t>
  </si>
  <si>
    <t>CUADERNO UNIVERSITARIO MATEMATICA 7 MM 100 HOJAS</t>
  </si>
  <si>
    <t>CUBRE PISO ACRILICO</t>
  </si>
  <si>
    <t>DESODORANTE AMBIENTAL AEROSOL</t>
  </si>
  <si>
    <t>DESTACADOR AMARILLO</t>
  </si>
  <si>
    <t>DESTACADOR CELESTE</t>
  </si>
  <si>
    <t>ELASTICOS BOLSA 500 UNI</t>
  </si>
  <si>
    <t>ESPONJA LAVA LOZA</t>
  </si>
  <si>
    <t>ETIQUETA AUTOADHESIVA DOBLE 101X34 MM 25 HOJAS</t>
  </si>
  <si>
    <t>FUNDA BORDE BLANCA CARTA 100 UNI</t>
  </si>
  <si>
    <t>FUNDA BORDE BLANCA OFICIO 100 UNI</t>
  </si>
  <si>
    <t>JABON HIDRATANTE 5 LTS</t>
  </si>
  <si>
    <t>LAPIZ GRAFITO N°2</t>
  </si>
  <si>
    <t>LAPIZ METALICO INSTITUCIONAL</t>
  </si>
  <si>
    <t>LAPIZ PASTA AZUL PUNTA GRUESA</t>
  </si>
  <si>
    <t>LAPIZ PASTA NEGRO PUNTA GRUESA</t>
  </si>
  <si>
    <t>LAPIZ PERMANENTE CD</t>
  </si>
  <si>
    <t>LAPIZ PIZARRA MARCADOR AZUL</t>
  </si>
  <si>
    <t>LAPIZ PIZARRA MARCADOR ROJO</t>
  </si>
  <si>
    <t>LAPIZ TINTA GEL AZUL 0,7 MM</t>
  </si>
  <si>
    <t>LAVALOZA 750 CC</t>
  </si>
  <si>
    <t>LIMPIADOR MULTIUSO CREMA 750 ML</t>
  </si>
  <si>
    <t>LOMO AUTOADHESIVO ANCHO OFICIO 10 UNI</t>
  </si>
  <si>
    <t>MASCARILLA DESECHABLE</t>
  </si>
  <si>
    <t>MASCARILLA POLIPROPILENO REUTILIZABLE</t>
  </si>
  <si>
    <t>NOTA AUTOADHESIVA 3M 654 100 HOJAS</t>
  </si>
  <si>
    <t>PAÑO AMARILLO ABSORVENTE</t>
  </si>
  <si>
    <t>PAPEL ALCALINO 75 G/M2 500 HOJAS CARTA</t>
  </si>
  <si>
    <t>PAPEL ALCALINO 75 G/M2 500 HOJAS OFICIO</t>
  </si>
  <si>
    <t>PAPEL HIGIENICO ROLLOS 6 250 MTS</t>
  </si>
  <si>
    <t>PENDRIVE INSTITUCIONAL</t>
  </si>
  <si>
    <t>PORTA CREDENCIAL CLIP</t>
  </si>
  <si>
    <t>REPUESTO MAGIC CLIP 13 MM X 16 MM 4.8MM CAJA 50 UN</t>
  </si>
  <si>
    <t>SACA CORCHETE DE PALANCA METALICO</t>
  </si>
  <si>
    <t>SERVILLETA 30X30 CM</t>
  </si>
  <si>
    <t>SOBRE SACO BLANCO OFICIO</t>
  </si>
  <si>
    <t>TOALLA PAPEL ROLLOS 2/280 MTS</t>
  </si>
  <si>
    <t>TOALLITA DESINFECTANTE (WAPES)</t>
  </si>
  <si>
    <t>TRAPERO ALGODON</t>
  </si>
  <si>
    <t xml:space="preserve">ENDULZANTE </t>
  </si>
  <si>
    <t xml:space="preserve">LIMPIAVIDRIOS BIDON 5 LTS </t>
  </si>
  <si>
    <t>TOALLA DE PAPEL INDUSTRIAL  DH 200 MTS 2 UNIDADES</t>
  </si>
  <si>
    <t>PAPEL HIGIENICO INDUSTRIAL ELITE JUMBO UNA HOJA 600 M 4 ROLLOS</t>
  </si>
  <si>
    <t xml:space="preserve">AMONIO CUATERNARIO 1 LT </t>
  </si>
  <si>
    <t xml:space="preserve">ALCOHOL GEL 1 LT </t>
  </si>
  <si>
    <t>GUANTE LATEX CAJA 100 UNI</t>
  </si>
  <si>
    <t xml:space="preserve">MASCARILLA CAJA 100 UNI </t>
  </si>
  <si>
    <t>PAÑO TELA NARANJO MULTIUSO</t>
  </si>
  <si>
    <t>PAÑO ESPONJA VIRUTEX 6 UNIDADES</t>
  </si>
  <si>
    <t>ESPONJA COCINA SCOTCH BRITE 2 UNI</t>
  </si>
  <si>
    <t xml:space="preserve">PAÑO REPUESTO AVIÓN </t>
  </si>
  <si>
    <t xml:space="preserve">SERVILLETAS 50 UNI </t>
  </si>
  <si>
    <t>TOALLA DE PAPEL DOBLADAS CAJA 18 UNI X 250 C/U</t>
  </si>
  <si>
    <t>MARCARILLA FACE MASK CAJA</t>
  </si>
  <si>
    <t>BOLSA BASURA MEDIANA 70 X 90</t>
  </si>
  <si>
    <t xml:space="preserve">BOLSA BASURA GRANDE 80 X 110 </t>
  </si>
  <si>
    <t xml:space="preserve">CLOROGEL </t>
  </si>
  <si>
    <t xml:space="preserve">PAPEL HIGÉNICO 600 MTS PAQUETE 4 ROLLOS </t>
  </si>
  <si>
    <t>TOALLA PAPEL DOBLE HOJA 36 PAQUETES X 2 UNI</t>
  </si>
  <si>
    <t xml:space="preserve">SERVILLETA ABOLENGO 80 PAQUETES </t>
  </si>
  <si>
    <t xml:space="preserve">DESINFECTANTE ANTIBACTERIAL </t>
  </si>
  <si>
    <t>LIMPIAVIDRIOS MULTIUSO 500 ML CAJA X 15 UNI</t>
  </si>
  <si>
    <t xml:space="preserve">DESODORANTE DE AMBIENTES AROM CAJA 12 UNIDADES </t>
  </si>
  <si>
    <t>IGENIX AEROSOL CAJA 12 UNI</t>
  </si>
  <si>
    <t>LIMPIAVIDRIOS TREMEX 5 LTS</t>
  </si>
  <si>
    <t>LAVALOZAS VIRGINIA 5 LTS</t>
  </si>
  <si>
    <t>PAPEL HIGÉNICO ELITE ROLLO PEQUEÑO PAQUETE 8 UNI</t>
  </si>
  <si>
    <t xml:space="preserve">SERVILLETA BLANCA ELITE CAJA  50 PAQUETES </t>
  </si>
  <si>
    <t xml:space="preserve">LAPIZ PASTA AZUL CAJA 60 UNI </t>
  </si>
  <si>
    <t>BARRA ADHESIVA GIOTTO</t>
  </si>
  <si>
    <t xml:space="preserve">DESTACADOR LAVORO CAJA </t>
  </si>
  <si>
    <t>WYTBOARD MAKER PILOT</t>
  </si>
  <si>
    <t xml:space="preserve">CALCULADORA CASIO </t>
  </si>
  <si>
    <t xml:space="preserve">BANDERITAS MARCADORAS 5 COLORES </t>
  </si>
  <si>
    <t>COLA FRÍA PEGAFIX</t>
  </si>
  <si>
    <t xml:space="preserve">DETACADORES ROSADOS Y AMARILLOS </t>
  </si>
  <si>
    <t xml:space="preserve">CORTA CARTON </t>
  </si>
  <si>
    <t xml:space="preserve">SCOTCH </t>
  </si>
  <si>
    <t xml:space="preserve">REGLA 30 CM </t>
  </si>
  <si>
    <t xml:space="preserve">TIJERAS </t>
  </si>
  <si>
    <t xml:space="preserve">BANDERIRA COLORES PAPEL </t>
  </si>
  <si>
    <t xml:space="preserve">NOTA ADHESIVA 4 COLORES PASTEL </t>
  </si>
  <si>
    <t xml:space="preserve">CUADERNO UNIVERSITARIO ROJO </t>
  </si>
  <si>
    <t xml:space="preserve">MAGIC CLIPPER </t>
  </si>
  <si>
    <t>ACOCLIP CAJA 50 UNI</t>
  </si>
  <si>
    <t xml:space="preserve">CORCHETERA TORRE </t>
  </si>
  <si>
    <t>DISPENSADOR SCOTCH</t>
  </si>
  <si>
    <t>CORCHETE STANDARD CAJA</t>
  </si>
  <si>
    <t xml:space="preserve">MAGIC CLIP METALICOS </t>
  </si>
  <si>
    <t>CLIP PUNTA REDONDA 22 MM CAJA</t>
  </si>
  <si>
    <t xml:space="preserve">RESMA PAPEL CHAMEX OFICIO </t>
  </si>
  <si>
    <t xml:space="preserve">RESMA PAPEL CHAMEX CARTA </t>
  </si>
  <si>
    <t>PAPEL FOTOCOPIA PREMIER CAJA</t>
  </si>
  <si>
    <t xml:space="preserve">NESCAFE 170 GR </t>
  </si>
  <si>
    <t xml:space="preserve">TÉ CAJA 100 UNI </t>
  </si>
  <si>
    <t>HIERBAS MENTA</t>
  </si>
  <si>
    <t>HIERBAS MATICO</t>
  </si>
  <si>
    <t xml:space="preserve">HIERBAS CEDRON </t>
  </si>
  <si>
    <t>NESCAFE 420 GR</t>
  </si>
  <si>
    <t>AZUCAR 1 KG</t>
  </si>
  <si>
    <t xml:space="preserve">HIERBA BOLDO </t>
  </si>
  <si>
    <t>Monto en $</t>
  </si>
  <si>
    <t>DESINFECTANTE IGENIXX AEROSOL</t>
  </si>
  <si>
    <t>aseo</t>
  </si>
  <si>
    <t xml:space="preserve">Escritorio </t>
  </si>
  <si>
    <t>menaje</t>
  </si>
  <si>
    <t xml:space="preserve">escritorio </t>
  </si>
  <si>
    <t>papeleria</t>
  </si>
  <si>
    <t xml:space="preserve">Alimentos </t>
  </si>
  <si>
    <t>Item</t>
  </si>
  <si>
    <t xml:space="preserve">menaje </t>
  </si>
  <si>
    <t>alimento</t>
  </si>
  <si>
    <t xml:space="preserve">item </t>
  </si>
  <si>
    <t>escritorio</t>
  </si>
  <si>
    <t>item</t>
  </si>
  <si>
    <t>Proteccion personal</t>
  </si>
  <si>
    <t xml:space="preserve">proteccion personal </t>
  </si>
  <si>
    <t>Suma de Número de unidades</t>
  </si>
  <si>
    <t>Total general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</si>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</sst>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42" fontId="0" fillId="0" borderId="1" xfId="1" applyFont="1" applyBorder="1"/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0" xfId="0" applyFill="1"/>
    <xf numFmtId="0" fontId="5" fillId="2" borderId="5" xfId="0" applyFont="1" applyFill="1" applyBorder="1" applyAlignment="1">
      <alignment vertical="center"/>
    </xf>
    <xf numFmtId="42" fontId="0" fillId="0" borderId="1" xfId="1" applyFont="1" applyFill="1" applyBorder="1"/>
    <xf numFmtId="0" fontId="5" fillId="2" borderId="7" xfId="0" applyFont="1" applyFill="1" applyBorder="1" applyAlignment="1">
      <alignment vertical="center"/>
    </xf>
    <xf numFmtId="0" fontId="0" fillId="0" borderId="1" xfId="0" applyNumberFormat="1" applyBorder="1"/>
    <xf numFmtId="42" fontId="2" fillId="0" borderId="1" xfId="0" applyNumberFormat="1" applyFont="1" applyBorder="1"/>
    <xf numFmtId="0" fontId="5" fillId="2" borderId="9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0" xfId="0" applyBorder="1"/>
    <xf numFmtId="0" fontId="5" fillId="2" borderId="7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2" fontId="0" fillId="0" borderId="0" xfId="1" applyFont="1"/>
    <xf numFmtId="42" fontId="5" fillId="2" borderId="1" xfId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42" fontId="2" fillId="0" borderId="1" xfId="1" applyFont="1" applyBorder="1"/>
    <xf numFmtId="0" fontId="5" fillId="2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2" fontId="6" fillId="0" borderId="0" xfId="0" applyNumberFormat="1" applyFont="1"/>
    <xf numFmtId="42" fontId="6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/>
    <xf numFmtId="0" fontId="0" fillId="3" borderId="1" xfId="0" applyFill="1" applyBorder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8" xfId="0" applyFill="1" applyBorder="1"/>
    <xf numFmtId="0" fontId="0" fillId="0" borderId="1" xfId="0" applyNumberFormat="1" applyFill="1" applyBorder="1"/>
    <xf numFmtId="0" fontId="0" fillId="0" borderId="6" xfId="0" applyNumberForma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</cellXfs>
  <cellStyles count="6">
    <cellStyle name="Millares 2" xfId="2" xr:uid="{00000000-0005-0000-0000-000000000000}"/>
    <cellStyle name="Moneda [0]" xfId="1" builtinId="7"/>
    <cellStyle name="Normal" xfId="0" builtinId="0"/>
    <cellStyle name="Normal 125 2" xfId="3" xr:uid="{00000000-0005-0000-0000-000003000000}"/>
    <cellStyle name="Normal 125 2 2" xfId="4" xr:uid="{00000000-0005-0000-0000-000004000000}"/>
    <cellStyle name="Normal 23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focl-my.sharepoint.com/personal/lzapata_corfo_cl/Documents/SERVICIOS%20INTERNOS/Copia%20de%20Dot-tasaci&#243;n%20%20vehi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informe gobierno"/>
    </sheetNames>
    <sheetDataSet>
      <sheetData sheetId="0">
        <row r="3">
          <cell r="A3" t="str">
            <v>HB XH 13-5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RUS" refreshedDate="44580.675462500003" createdVersion="7" refreshedVersion="7" minRefreshableVersion="3" recordCount="432" xr:uid="{592BE502-155E-49CB-9A8C-35EB39A8C6CE}">
  <cacheSource type="worksheet">
    <worksheetSource ref="B1:D433" sheet="Totalizado"/>
  </cacheSource>
  <cacheFields count="3">
    <cacheField name="item " numFmtId="0">
      <sharedItems count="6">
        <s v="Escritorio "/>
        <s v="aseo"/>
        <s v="papeleria"/>
        <s v="menaje"/>
        <s v="Alimentos "/>
        <s v="Proteccion personal"/>
      </sharedItems>
    </cacheField>
    <cacheField name="Identificación de la especie" numFmtId="0">
      <sharedItems/>
    </cacheField>
    <cacheField name="Número de unidades" numFmtId="0">
      <sharedItems containsSemiMixedTypes="0" containsString="0" containsNumber="1" containsInteger="1" minValue="1" maxValue="94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">
  <r>
    <x v="0"/>
    <s v="ACCO CLIP (CAJA 50 UNIDADES)"/>
    <n v="31"/>
  </r>
  <r>
    <x v="0"/>
    <s v="ALFILER PUSH PIN (CAJA 50 UNIDADES)"/>
    <n v="115"/>
  </r>
  <r>
    <x v="0"/>
    <s v="APRETADOR METALICO 4,1 CM (CAJA 12 UN)"/>
    <n v="99"/>
  </r>
  <r>
    <x v="0"/>
    <s v="APRETADOR METALICO 2,5 CM (CAJA 12 UN)"/>
    <n v="227"/>
  </r>
  <r>
    <x v="0"/>
    <s v="APRETADOR METALICO 3,2 CM (CAJA 12 UN)"/>
    <n v="276"/>
  </r>
  <r>
    <x v="0"/>
    <s v="ARCHIVADOR LOMO ANCHO OFICIO"/>
    <n v="53"/>
  </r>
  <r>
    <x v="0"/>
    <s v="ARCHIVADOR LOMO ANGOSTO OFICIO"/>
    <n v="35"/>
  </r>
  <r>
    <x v="0"/>
    <s v="CAJA ARCHIVO CARTA Nº 21"/>
    <n v="36"/>
  </r>
  <r>
    <x v="0"/>
    <s v="CAJA ARCHIVO OFICIO Nº 22"/>
    <n v="23"/>
  </r>
  <r>
    <x v="0"/>
    <s v="CAJA ARCHIVO CARPETAS COLGANTES Nº 7"/>
    <n v="10"/>
  </r>
  <r>
    <x v="0"/>
    <s v="PORTA TACO CALENDARIO GRANDE"/>
    <n v="1"/>
  </r>
  <r>
    <x v="0"/>
    <s v="CARPETA COLGANTE"/>
    <n v="10"/>
  </r>
  <r>
    <x v="0"/>
    <s v="CARPETA CORRIENTE SIN LOGO"/>
    <n v="15"/>
  </r>
  <r>
    <x v="0"/>
    <s v="CARPETA PLASTIFICADA OFICIO"/>
    <n v="585"/>
  </r>
  <r>
    <x v="0"/>
    <s v="CARPETA CORPORATIVA CORFO"/>
    <n v="1072"/>
  </r>
  <r>
    <x v="0"/>
    <s v="CINTA EMBALAJE CAFE"/>
    <n v="305"/>
  </r>
  <r>
    <x v="0"/>
    <s v="CINTA DE EMBALAJE CORFO"/>
    <n v="178"/>
  </r>
  <r>
    <x v="0"/>
    <s v="CLIP CORRIENTE"/>
    <n v="259"/>
  </r>
  <r>
    <x v="0"/>
    <s v="CLIP DE 5 CM."/>
    <n v="188"/>
  </r>
  <r>
    <x v="0"/>
    <s v="CLIP MAGICO 1201"/>
    <n v="74"/>
  </r>
  <r>
    <x v="0"/>
    <s v="CORCHETERA MEDIANA NEGRA"/>
    <n v="71"/>
  </r>
  <r>
    <x v="0"/>
    <s v="CORCHETES 23 - 10"/>
    <n v="2"/>
  </r>
  <r>
    <x v="0"/>
    <s v="CORCHETES 26-6"/>
    <n v="82"/>
  </r>
  <r>
    <x v="0"/>
    <s v="CORCHETES 26-8"/>
    <n v="1"/>
  </r>
  <r>
    <x v="0"/>
    <s v="CORDEL PLASTICO"/>
    <n v="33"/>
  </r>
  <r>
    <x v="0"/>
    <s v="CORRECTOR LIQUIDO"/>
    <n v="168"/>
  </r>
  <r>
    <x v="0"/>
    <s v="DEDO DE GOMA"/>
    <n v="121"/>
  </r>
  <r>
    <x v="0"/>
    <s v="DISPENSADOR MAGIC CLIP"/>
    <n v="54"/>
  </r>
  <r>
    <x v="0"/>
    <s v="BOLSA ELASTICOS ANGOSTOS"/>
    <n v="10"/>
  </r>
  <r>
    <x v="0"/>
    <s v="ELASTICO ANCHO"/>
    <n v="4"/>
  </r>
  <r>
    <x v="0"/>
    <s v="FORMULARIO MEMO 1/4 OFICIO (136)"/>
    <n v="9"/>
  </r>
  <r>
    <x v="0"/>
    <s v="GOMA DE BORRAR"/>
    <n v="264"/>
  </r>
  <r>
    <x v="0"/>
    <s v="SEPARADOR INDICE ALFABETICO"/>
    <n v="83"/>
  </r>
  <r>
    <x v="0"/>
    <s v="LAPIZ DE GRAFITO"/>
    <n v="186"/>
  </r>
  <r>
    <x v="0"/>
    <s v="LAPIZ DESTACADOR"/>
    <n v="112"/>
  </r>
  <r>
    <x v="0"/>
    <s v="LAPIZ PARA PIZARRA AZUL"/>
    <n v="83"/>
  </r>
  <r>
    <x v="0"/>
    <s v="LAPIZ PARA PIZARRA ROJO"/>
    <n v="142"/>
  </r>
  <r>
    <x v="0"/>
    <s v="LAPIZ PARA PIZARRA NEGRO"/>
    <n v="87"/>
  </r>
  <r>
    <x v="0"/>
    <s v="LAPIZ PARA PIZARRA VERDE"/>
    <n v="66"/>
  </r>
  <r>
    <x v="0"/>
    <s v="LAPIZ PASTA AZUL"/>
    <n v="1863"/>
  </r>
  <r>
    <x v="0"/>
    <s v="LAPIZ PASTA ROJO"/>
    <n v="2579"/>
  </r>
  <r>
    <x v="0"/>
    <s v="LAPIZ PASTA NEGRO"/>
    <n v="2429"/>
  </r>
  <r>
    <x v="0"/>
    <s v="CUADERNO 1/2 OFICIO CON INDICE"/>
    <n v="63"/>
  </r>
  <r>
    <x v="0"/>
    <s v="CUADERNO 1/2 OFICIO SIN INDICE"/>
    <n v="21"/>
  </r>
  <r>
    <x v="0"/>
    <s v="LIBRETA DE CORRESPONDENCIA"/>
    <n v="3"/>
  </r>
  <r>
    <x v="0"/>
    <s v="LIBRETA DE TAQUIGRAFÍA"/>
    <n v="32"/>
  </r>
  <r>
    <x v="0"/>
    <s v="LIBRO DE ACTAS 100 HJS SIN INDICE"/>
    <n v="29"/>
  </r>
  <r>
    <x v="0"/>
    <s v="LIBRO DE ACTAS 200 HOJAS CON INDICE"/>
    <n v="19"/>
  </r>
  <r>
    <x v="0"/>
    <s v="LIBRO DE ACTAS 200 HOJAS SIN INDICE"/>
    <n v="178"/>
  </r>
  <r>
    <x v="0"/>
    <s v="LOMO AUTOADHESIVO ANCHO"/>
    <n v="91"/>
  </r>
  <r>
    <x v="0"/>
    <s v="LOMO AUTOADHESIVO ANGOSTO"/>
    <n v="70"/>
  </r>
  <r>
    <x v="0"/>
    <s v="CUCHILLO CARTONERO"/>
    <n v="60"/>
  </r>
  <r>
    <x v="0"/>
    <s v="PAPEL CARTA (75 GR.)"/>
    <n v="947"/>
  </r>
  <r>
    <x v="0"/>
    <s v="PAPEL OFICIO (75 GR.)"/>
    <n v="334"/>
  </r>
  <r>
    <x v="0"/>
    <s v="PAPEL CAFE PARA ENVOLVER"/>
    <n v="29"/>
  </r>
  <r>
    <x v="0"/>
    <s v="POST IT TAPE FLAGS (680) (MARCADOR)"/>
    <n v="411"/>
  </r>
  <r>
    <x v="0"/>
    <s v="NOTA ADHESIVA POST IT 76 x 76 mm (654)"/>
    <n v="867"/>
  </r>
  <r>
    <x v="0"/>
    <s v="NOTA ADHESIVA POST IT 76 x 127 mm (655)"/>
    <n v="595"/>
  </r>
  <r>
    <x v="0"/>
    <s v="PEGAMENTO EN BARRA"/>
    <n v="69"/>
  </r>
  <r>
    <x v="0"/>
    <s v="PERFORADOR"/>
    <n v="69"/>
  </r>
  <r>
    <x v="0"/>
    <s v="PORTA SCOTCH"/>
    <n v="6"/>
  </r>
  <r>
    <x v="0"/>
    <s v="REGLA DE 30 CMS."/>
    <n v="153"/>
  </r>
  <r>
    <x v="0"/>
    <s v="SACACORCHETE"/>
    <n v="100"/>
  </r>
  <r>
    <x v="0"/>
    <s v="SCOTCH 810 (CINTA MAGICA 19MM X 25MM)"/>
    <n v="314"/>
  </r>
  <r>
    <x v="0"/>
    <s v="SCOTCH 24 X 66 MTS (OF. PARTES)"/>
    <n v="69"/>
  </r>
  <r>
    <x v="0"/>
    <s v="SEPARADORES TAMAÑO CARTA"/>
    <n v="208"/>
  </r>
  <r>
    <x v="0"/>
    <s v="SEPARADORES TAMAÑO OFICIO"/>
    <n v="462"/>
  </r>
  <r>
    <x v="0"/>
    <s v="TIJERA"/>
    <n v="258"/>
  </r>
  <r>
    <x v="0"/>
    <s v="TINTA PARA TIMBRE MICROPOROSO AZUL"/>
    <n v="23"/>
  </r>
  <r>
    <x v="0"/>
    <s v="TINTA PARA TAMPON"/>
    <n v="2"/>
  </r>
  <r>
    <x v="0"/>
    <s v="TINTA PARA TIMBRE MICROPOROSO NEGRO"/>
    <n v="28"/>
  </r>
  <r>
    <x v="0"/>
    <s v="TINTA PARA TIMBRE DE METAL NEGRO"/>
    <n v="6"/>
  </r>
  <r>
    <x v="1"/>
    <s v="LAVALOZA"/>
    <n v="42"/>
  </r>
  <r>
    <x v="1"/>
    <s v="DESODORANTE AMBIENTAL"/>
    <n v="137"/>
  </r>
  <r>
    <x v="1"/>
    <s v="JABON LIQUIDO PARA MANOS CON DOSIFICADOR"/>
    <n v="208"/>
  </r>
  <r>
    <x v="1"/>
    <s v="PAÑO AMARILLO"/>
    <n v="132"/>
  </r>
  <r>
    <x v="1"/>
    <s v="PAPEL HIGIENICO"/>
    <n v="369"/>
  </r>
  <r>
    <x v="1"/>
    <s v="PAPEL HIGIENICO PARA DISPENSADOR"/>
    <n v="4402"/>
  </r>
  <r>
    <x v="1"/>
    <s v="SERVILLETAS DE PAPEL"/>
    <n v="187"/>
  </r>
  <r>
    <x v="1"/>
    <s v="TOALLA PARA DISPENSADOR"/>
    <n v="379"/>
  </r>
  <r>
    <x v="1"/>
    <s v="TOALLA DOBLADA CLINIC"/>
    <n v="129"/>
  </r>
  <r>
    <x v="0"/>
    <s v="ETIQUETAS LASER 5161 Medida 25 x 66"/>
    <n v="51"/>
  </r>
  <r>
    <x v="2"/>
    <s v="SOBRE OFICIO CORPORATIVO (34 X 24 CM.)"/>
    <n v="34"/>
  </r>
  <r>
    <x v="2"/>
    <s v="SOBRE 1/4 OFICIO CORPORATIVO (13X19 CM)"/>
    <n v="9433"/>
  </r>
  <r>
    <x v="2"/>
    <s v="SOBRE 1/2 OFICIO CORPORATIVO (20X26 CM)"/>
    <n v="754"/>
  </r>
  <r>
    <x v="2"/>
    <s v="SOBRE AMERICANO CORPORATIVO (10 X 23 CM)"/>
    <n v="760"/>
  </r>
  <r>
    <x v="2"/>
    <s v="SOBRE CARTA CORPORATIVO (12 X 15 CM.)"/>
    <n v="9250"/>
  </r>
  <r>
    <x v="2"/>
    <s v="SOBRE SACO CORPORATIVO (30 X 40 CM.)"/>
    <n v="659"/>
  </r>
  <r>
    <x v="2"/>
    <s v="SOBRE SACO CON FUELLE CORPORATIVO"/>
    <n v="171"/>
  </r>
  <r>
    <x v="1"/>
    <s v="ESPONJA LAVALOZA"/>
    <n v="82"/>
  </r>
  <r>
    <x v="1"/>
    <s v="CLORO PARA LIMPIEZA 2 LITROS"/>
    <n v="14"/>
  </r>
  <r>
    <x v="0"/>
    <s v="CINTA EMBALAJE TRANSPARENTE"/>
    <n v="106"/>
  </r>
  <r>
    <x v="0"/>
    <s v="FUNDA PLASTICA OFICIO SET DE 10 UNIDADES"/>
    <n v="84"/>
  </r>
  <r>
    <x v="0"/>
    <s v="FUNDAS PLASTICAS CARTA SET DE 10 UNIDAD"/>
    <n v="48"/>
  </r>
  <r>
    <x v="0"/>
    <s v="PORTA CLIPS"/>
    <n v="18"/>
  </r>
  <r>
    <x v="0"/>
    <s v="TOALLA NOVA UNIDAD"/>
    <n v="5"/>
  </r>
  <r>
    <x v="0"/>
    <s v="PORTA TARJETA VISITA"/>
    <n v="30"/>
  </r>
  <r>
    <x v="0"/>
    <s v="SACAPUNTA"/>
    <n v="52"/>
  </r>
  <r>
    <x v="3"/>
    <s v="FILTRO PARA CAFETERA"/>
    <n v="48"/>
  </r>
  <r>
    <x v="0"/>
    <s v="CARPETA CARTULINA PIGMENTADA AZUL"/>
    <n v="318"/>
  </r>
  <r>
    <x v="0"/>
    <s v="NOTA ADHESIVA POST IT 38 x 50 mm (653)"/>
    <n v="483"/>
  </r>
  <r>
    <x v="0"/>
    <s v="CARPETA VINIL CARTA COLOR"/>
    <n v="130"/>
  </r>
  <r>
    <x v="0"/>
    <s v="CARPETA VINIL OFICIO COLOR"/>
    <n v="266"/>
  </r>
  <r>
    <x v="0"/>
    <s v="PORTA LAPICES"/>
    <n v="20"/>
  </r>
  <r>
    <x v="0"/>
    <s v="LAPIZ MARCADOR DE CD PERMANENTE"/>
    <n v="51"/>
  </r>
  <r>
    <x v="0"/>
    <s v="ETIQUETAS LASER 5162 Medida 101,6 x 33,9"/>
    <n v="239"/>
  </r>
  <r>
    <x v="0"/>
    <s v="BORRADOR PIZARRA BLANCA"/>
    <n v="29"/>
  </r>
  <r>
    <x v="0"/>
    <s v="DISCOS COMPACTOS"/>
    <n v="66"/>
  </r>
  <r>
    <x v="0"/>
    <s v="APRETADOR METALICO 1,9 CM (CAJA 12 UN)"/>
    <n v="88"/>
  </r>
  <r>
    <x v="2"/>
    <s v="SOBRE OFICIO BLANCO (34 X 24 CM)"/>
    <n v="1789"/>
  </r>
  <r>
    <x v="2"/>
    <s v="SOBRE 1/2 OFICIO BLANCO (20 X 26 CM)"/>
    <n v="2705"/>
  </r>
  <r>
    <x v="2"/>
    <s v="SOBRE AMERICANO BLANCO (10 X 23 CM)"/>
    <n v="2008"/>
  </r>
  <r>
    <x v="0"/>
    <s v="TINTA PARA TIMBRE DE GOMA AZUL"/>
    <n v="14"/>
  </r>
  <r>
    <x v="0"/>
    <s v="TINTA PARA TIMBRE DE GOMA NEGRO"/>
    <n v="15"/>
  </r>
  <r>
    <x v="1"/>
    <s v="ALCOHOL GEL"/>
    <n v="2657"/>
  </r>
  <r>
    <x v="2"/>
    <s v="SOBRE CARTA BLANCO (12 X 15 CM)"/>
    <n v="2229"/>
  </r>
  <r>
    <x v="3"/>
    <s v="PLATILLO DE TÉ"/>
    <n v="120"/>
  </r>
  <r>
    <x v="3"/>
    <s v="PLATILLO DE CAFE"/>
    <n v="239"/>
  </r>
  <r>
    <x v="3"/>
    <s v="JARRO DE VIDRIO 1,6"/>
    <n v="19"/>
  </r>
  <r>
    <x v="3"/>
    <s v="VASO DE VIDRIO BAJO"/>
    <n v="62"/>
  </r>
  <r>
    <x v="3"/>
    <s v="CUCHARA DE TÉ"/>
    <n v="280"/>
  </r>
  <r>
    <x v="3"/>
    <s v="TAZA DE CAFE"/>
    <n v="212"/>
  </r>
  <r>
    <x v="3"/>
    <s v="TAZA DE TE"/>
    <n v="146"/>
  </r>
  <r>
    <x v="3"/>
    <s v="CUCHARA DE CAFE"/>
    <n v="313"/>
  </r>
  <r>
    <x v="0"/>
    <s v="APRETADOR METALICO 5,1 (CAJA 12 UN)"/>
    <n v="31"/>
  </r>
  <r>
    <x v="0"/>
    <s v="SCOTCH (CINTA CRISTAL) 19 mm X 20 mm"/>
    <n v="382"/>
  </r>
  <r>
    <x v="0"/>
    <s v="PILA AA"/>
    <n v="1"/>
  </r>
  <r>
    <x v="0"/>
    <s v="PILA AAA"/>
    <n v="40"/>
  </r>
  <r>
    <x v="0"/>
    <s v="CALCULADORA"/>
    <n v="32"/>
  </r>
  <r>
    <x v="0"/>
    <s v="DISCO DVD"/>
    <n v="388"/>
  </r>
  <r>
    <x v="1"/>
    <s v="INSECTICIDA CASA Y JARDIN"/>
    <n v="25"/>
  </r>
  <r>
    <x v="3"/>
    <s v="Vaso Termico Desechable"/>
    <n v="468"/>
  </r>
  <r>
    <x v="4"/>
    <s v="AZUCARERO"/>
    <n v="47"/>
  </r>
  <r>
    <x v="0"/>
    <s v="BANDEJA REDONDA ACERO 30CM (Menaje)"/>
    <n v="27"/>
  </r>
  <r>
    <x v="3"/>
    <s v="PALILLO REVOLVEDOR"/>
    <n v="784"/>
  </r>
  <r>
    <x v="0"/>
    <s v="TINTA PARA TIMBRE DE METAL AZUL"/>
    <n v="10"/>
  </r>
  <r>
    <x v="0"/>
    <s v=" Pendrive"/>
    <n v="973"/>
  </r>
  <r>
    <x v="0"/>
    <s v="CORCHETE RAPID 5080"/>
    <n v="18"/>
  </r>
  <r>
    <x v="4"/>
    <s v="AZUCAR 1 KILO"/>
    <n v="264"/>
  </r>
  <r>
    <x v="4"/>
    <s v="CAFE INSTANTANEO 170 GRS."/>
    <n v="559"/>
  </r>
  <r>
    <x v="4"/>
    <s v="HIERBAS SURTIDAS"/>
    <n v="214"/>
  </r>
  <r>
    <x v="4"/>
    <s v="LECHE LIQUIDA 1 LITRO"/>
    <n v="20"/>
  </r>
  <r>
    <x v="4"/>
    <s v="ENDULZANTE"/>
    <n v="214"/>
  </r>
  <r>
    <x v="4"/>
    <s v="TÉ EN BOLSITAS (DE 20 UNIDADES)"/>
    <n v="153"/>
  </r>
  <r>
    <x v="4"/>
    <s v="AGUA MINERAL 1600 CC. CON GAS"/>
    <n v="7"/>
  </r>
  <r>
    <x v="4"/>
    <s v="GALLETA DULCES SURTIDAS"/>
    <n v="45"/>
  </r>
  <r>
    <x v="1"/>
    <s v="DESINFECTANTE LYSOFORM AEROSOL"/>
    <n v="659"/>
  </r>
  <r>
    <x v="0"/>
    <s v="ACCO CLIP (CAJA 50 UNIDADES)"/>
    <n v="14"/>
  </r>
  <r>
    <x v="0"/>
    <s v="ALFILER PUSH PIN (CAJA 50 UNIDADES)"/>
    <n v="30"/>
  </r>
  <r>
    <x v="0"/>
    <s v="APRETADOR METALICO 4,1 CM (CAJA 12 UN)"/>
    <n v="50"/>
  </r>
  <r>
    <x v="0"/>
    <s v="APRETADOR METALICO 2,5 CM (CAJA 12 UN)"/>
    <n v="43"/>
  </r>
  <r>
    <x v="0"/>
    <s v="APRETADOR METALICO 3,2 CM (CAJA 12 UN)"/>
    <n v="50"/>
  </r>
  <r>
    <x v="0"/>
    <s v="ARCHIVADOR LOMO ANCHO OFICIO"/>
    <n v="28"/>
  </r>
  <r>
    <x v="0"/>
    <s v="CAJA ARCHIVO OFICIO Nº 22"/>
    <n v="50"/>
  </r>
  <r>
    <x v="0"/>
    <s v="CAJA ARCHIVO CARPETAS COLGANTES Nº 7"/>
    <n v="10"/>
  </r>
  <r>
    <x v="0"/>
    <s v="CARPETA COLGANTE"/>
    <n v="8"/>
  </r>
  <r>
    <x v="0"/>
    <s v="CARPETA CORRIENTE SIN LOGO"/>
    <n v="129"/>
  </r>
  <r>
    <x v="0"/>
    <s v="CARPETA PLASTIFICADA OFICIO"/>
    <n v="190"/>
  </r>
  <r>
    <x v="0"/>
    <s v="CARPETA CORPORATIVA CORFO"/>
    <n v="535"/>
  </r>
  <r>
    <x v="0"/>
    <s v="CINTA EMBALAJE CAFE"/>
    <n v="77"/>
  </r>
  <r>
    <x v="0"/>
    <s v="CINTA DE EMBALAJE CORFO"/>
    <n v="4"/>
  </r>
  <r>
    <x v="0"/>
    <s v="CLIP CORRIENTE"/>
    <n v="73"/>
  </r>
  <r>
    <x v="0"/>
    <s v="CLIP DE 5 CM."/>
    <n v="48"/>
  </r>
  <r>
    <x v="0"/>
    <s v="CLIP MAGICO 1201"/>
    <n v="67"/>
  </r>
  <r>
    <x v="0"/>
    <s v="CORCHETERA MEDIANA NEGRA"/>
    <n v="45"/>
  </r>
  <r>
    <x v="0"/>
    <s v="CORCHETES 26-6"/>
    <n v="64"/>
  </r>
  <r>
    <x v="0"/>
    <s v="CORRECTOR LIQUIDO"/>
    <n v="48"/>
  </r>
  <r>
    <x v="0"/>
    <s v="DEDO DE GOMA"/>
    <n v="55"/>
  </r>
  <r>
    <x v="0"/>
    <s v="DISPENSADOR MAGIC CLIP"/>
    <n v="53"/>
  </r>
  <r>
    <x v="0"/>
    <s v="BOLSA ELASTICOS ANGOSTOS"/>
    <n v="10"/>
  </r>
  <r>
    <x v="0"/>
    <s v="FORMULARIO MEMO 1/4 OFICIO (136)"/>
    <n v="12"/>
  </r>
  <r>
    <x v="0"/>
    <s v="GOMA DE BORRAR"/>
    <n v="40"/>
  </r>
  <r>
    <x v="0"/>
    <s v="SEPARADOR INDICE ALFABETICO"/>
    <n v="96"/>
  </r>
  <r>
    <x v="0"/>
    <s v="LAPIZ DE GRAFITO"/>
    <n v="47"/>
  </r>
  <r>
    <x v="0"/>
    <s v="LAPIZ DESTACADOR"/>
    <n v="30"/>
  </r>
  <r>
    <x v="0"/>
    <s v="LAPIZ PARA PIZARRA AZUL"/>
    <n v="108"/>
  </r>
  <r>
    <x v="0"/>
    <s v="LAPIZ PARA PIZARRA ROJO"/>
    <n v="120"/>
  </r>
  <r>
    <x v="0"/>
    <s v="LAPIZ PARA PIZARRA NEGRO"/>
    <n v="123"/>
  </r>
  <r>
    <x v="0"/>
    <s v="LAPIZ PARA PIZARRA VERDE"/>
    <n v="40"/>
  </r>
  <r>
    <x v="0"/>
    <s v="LAPIZ PASTA AZUL"/>
    <n v="287"/>
  </r>
  <r>
    <x v="0"/>
    <s v="LAPIZ PASTA ROJO"/>
    <n v="361"/>
  </r>
  <r>
    <x v="0"/>
    <s v="LAPIZ PASTA NEGRO"/>
    <n v="274"/>
  </r>
  <r>
    <x v="0"/>
    <s v="LIBRO DE ACTAS 200 HOJAS CON INDICE"/>
    <n v="9"/>
  </r>
  <r>
    <x v="0"/>
    <s v="LIBRO DE ACTAS 200 HOJAS SIN INDICE"/>
    <n v="8"/>
  </r>
  <r>
    <x v="0"/>
    <s v="LOMO AUTOADHESIVO ANCHO"/>
    <n v="36"/>
  </r>
  <r>
    <x v="0"/>
    <s v="CUCHILLO CARTONERO"/>
    <n v="36"/>
  </r>
  <r>
    <x v="0"/>
    <s v="PAPEL CARTA (75 GR.)"/>
    <n v="50"/>
  </r>
  <r>
    <x v="0"/>
    <s v="PAPEL OFICIO (75 GR.)"/>
    <n v="99"/>
  </r>
  <r>
    <x v="0"/>
    <s v="PAPEL CAFE PARA ENVOLVER"/>
    <n v="92"/>
  </r>
  <r>
    <x v="0"/>
    <s v="NOTA ADHESIVA POST IT 76 x 76 mm (654)"/>
    <n v="62"/>
  </r>
  <r>
    <x v="0"/>
    <s v="NOTA ADHESIVA POST IT 76 x 127 mm (655)"/>
    <n v="83"/>
  </r>
  <r>
    <x v="0"/>
    <s v="PEGAMENTO EN BARRA"/>
    <n v="63"/>
  </r>
  <r>
    <x v="0"/>
    <s v="PERFORADOR"/>
    <n v="30"/>
  </r>
  <r>
    <x v="0"/>
    <s v="PORTA SCOTCH"/>
    <n v="12"/>
  </r>
  <r>
    <x v="0"/>
    <s v="REGLA DE 30 CMS."/>
    <n v="26"/>
  </r>
  <r>
    <x v="0"/>
    <s v="SACACORCHETE"/>
    <n v="26"/>
  </r>
  <r>
    <x v="0"/>
    <s v="SCOTCH 810 (CINTA MAGICA 19MM X 25MM)"/>
    <n v="144"/>
  </r>
  <r>
    <x v="0"/>
    <s v="SEPARADORES TAMAÑO CARTA"/>
    <n v="150"/>
  </r>
  <r>
    <x v="0"/>
    <s v="SEPARADORES TAMAÑO OFICIO"/>
    <n v="26"/>
  </r>
  <r>
    <x v="0"/>
    <s v="TIJERA"/>
    <n v="72"/>
  </r>
  <r>
    <x v="0"/>
    <s v="TINTA PARA TIMBRE MICROPOROSO AZUL"/>
    <n v="5"/>
  </r>
  <r>
    <x v="1"/>
    <s v="LAVALOZA"/>
    <n v="43"/>
  </r>
  <r>
    <x v="1"/>
    <s v="DESODORANTE AMBIENTAL"/>
    <n v="113"/>
  </r>
  <r>
    <x v="1"/>
    <s v="JABON LIQUIDO PARA MANOS CON DOSIFICADOR"/>
    <n v="100"/>
  </r>
  <r>
    <x v="1"/>
    <s v="PAÑO AMARILLO"/>
    <n v="15"/>
  </r>
  <r>
    <x v="1"/>
    <s v="PAPEL HIGIENICO"/>
    <n v="84"/>
  </r>
  <r>
    <x v="1"/>
    <s v="PAPEL HIGIENICO PARA DISPENSADOR"/>
    <n v="28"/>
  </r>
  <r>
    <x v="1"/>
    <s v="SERVILLETAS DE PAPEL"/>
    <n v="73"/>
  </r>
  <r>
    <x v="1"/>
    <s v="TOALLA PARA DISPENSADOR"/>
    <n v="98"/>
  </r>
  <r>
    <x v="0"/>
    <s v="APOYA MUÑECA PARA TECLADO"/>
    <n v="3"/>
  </r>
  <r>
    <x v="0"/>
    <s v="ETIQUETAS LASER 5161 Medida 25 x 66"/>
    <n v="30"/>
  </r>
  <r>
    <x v="2"/>
    <s v="SOBRE OFICIO CORPORATIVO (34 X 24 CM.)"/>
    <n v="600"/>
  </r>
  <r>
    <x v="2"/>
    <s v="SOBRE 1/4 OFICIO CORPORATIVO (13X19 CM)"/>
    <n v="1520"/>
  </r>
  <r>
    <x v="2"/>
    <s v="SOBRE 1/2 OFICIO CORPORATIVO (20X26 CM)"/>
    <n v="401"/>
  </r>
  <r>
    <x v="2"/>
    <s v="SOBRE AMERICANO CORPORATIVO (10 X 23 CM)"/>
    <n v="677"/>
  </r>
  <r>
    <x v="2"/>
    <s v="SOBRE CARTA CORPORATIVO (12 X 15 CM.)"/>
    <n v="1770"/>
  </r>
  <r>
    <x v="2"/>
    <s v="SOBRE SACO CORPORATIVO (30 X 40 CM.)"/>
    <n v="785"/>
  </r>
  <r>
    <x v="2"/>
    <s v="SOBRE SACO CON FUELLE CORPORATIVO"/>
    <n v="162"/>
  </r>
  <r>
    <x v="1"/>
    <s v="ESPONJA LAVALOZA"/>
    <n v="17"/>
  </r>
  <r>
    <x v="0"/>
    <s v="CINTA EMBALAJE TRANSPARENTE"/>
    <n v="53"/>
  </r>
  <r>
    <x v="0"/>
    <s v="PORTA CLIPS"/>
    <n v="20"/>
  </r>
  <r>
    <x v="1"/>
    <s v="TOALLA NOVA UNIDAD"/>
    <n v="14"/>
  </r>
  <r>
    <x v="0"/>
    <s v="PORTA TARJETA VISITA"/>
    <n v="10"/>
  </r>
  <r>
    <x v="0"/>
    <s v="SACAPUNTA"/>
    <n v="31"/>
  </r>
  <r>
    <x v="3"/>
    <s v="FILTRO PARA CAFETERA"/>
    <n v="20"/>
  </r>
  <r>
    <x v="0"/>
    <s v="NOTA ADHESIVA POST IT 38 x 50 mm (653)"/>
    <n v="96"/>
  </r>
  <r>
    <x v="0"/>
    <s v="PORTA LAPICES"/>
    <n v="19"/>
  </r>
  <r>
    <x v="0"/>
    <s v="LAPIZ MARCADOR DE CD PERMANENTE"/>
    <n v="50"/>
  </r>
  <r>
    <x v="0"/>
    <s v="ETIQUETAS LASER 5162 Medida 101,6 x 33,9"/>
    <n v="34"/>
  </r>
  <r>
    <x v="0"/>
    <s v="BORRADOR PIZARRA BLANCA"/>
    <n v="12"/>
  </r>
  <r>
    <x v="0"/>
    <s v="DISCOS COMPACTOS"/>
    <n v="8"/>
  </r>
  <r>
    <x v="0"/>
    <s v="APRETADOR METALICO 1,9 CM (CAJA 12 UN)"/>
    <n v="79"/>
  </r>
  <r>
    <x v="2"/>
    <s v="SOBRE OFICIO BLANCO (34 X 24 CM)"/>
    <n v="280"/>
  </r>
  <r>
    <x v="2"/>
    <s v="SOBRE 1/2 OFICIO BLANCO (20 X 26 CM)"/>
    <n v="125"/>
  </r>
  <r>
    <x v="2"/>
    <s v="SOBRE AMERICANO BLANCO (10 X 23 CM)"/>
    <n v="692"/>
  </r>
  <r>
    <x v="0"/>
    <s v="TINTA PARA TIMBRE DE GOMA AZUL"/>
    <n v="3"/>
  </r>
  <r>
    <x v="1"/>
    <s v="ALCOHOL GEL"/>
    <n v="87"/>
  </r>
  <r>
    <x v="2"/>
    <s v="SOBRE CARTA BLANCO (12 X 15 CM)"/>
    <n v="125"/>
  </r>
  <r>
    <x v="0"/>
    <s v="APRETADOR METALICO 5,1 (CAJA 12 UN)"/>
    <n v="17"/>
  </r>
  <r>
    <x v="0"/>
    <s v="SCOTCH (CINTA CRISTAL) 19 mm X 20 mm"/>
    <n v="170"/>
  </r>
  <r>
    <x v="0"/>
    <s v="PILA AA"/>
    <n v="32"/>
  </r>
  <r>
    <x v="0"/>
    <s v="PILA AAA"/>
    <n v="49"/>
  </r>
  <r>
    <x v="0"/>
    <s v="CALCULADORA"/>
    <n v="12"/>
  </r>
  <r>
    <x v="0"/>
    <s v="DISCO DVD"/>
    <n v="34"/>
  </r>
  <r>
    <x v="1"/>
    <s v="INSECTICIDA CASA Y JARDIN"/>
    <n v="16"/>
  </r>
  <r>
    <x v="3"/>
    <s v="Vaso Termico Desechable"/>
    <n v="186"/>
  </r>
  <r>
    <x v="3"/>
    <s v="PALILLO REVOLVEDOR"/>
    <n v="900"/>
  </r>
  <r>
    <x v="4"/>
    <s v="AZUCAR 1 KILO"/>
    <n v="134"/>
  </r>
  <r>
    <x v="4"/>
    <s v="CAFE INSTANTANEO 170 GRS."/>
    <n v="121"/>
  </r>
  <r>
    <x v="4"/>
    <s v="HIERBAS SURTIDAS"/>
    <n v="104"/>
  </r>
  <r>
    <x v="4"/>
    <s v="ENDULZANTE"/>
    <n v="116"/>
  </r>
  <r>
    <x v="4"/>
    <s v="TÉ EN BOLSITAS (DE 20 UNIDADES)"/>
    <n v="244"/>
  </r>
  <r>
    <x v="1"/>
    <s v="Rollos de papel higiénico "/>
    <n v="24"/>
  </r>
  <r>
    <x v="1"/>
    <s v="Desinfectante en aerosol"/>
    <n v="28"/>
  </r>
  <r>
    <x v="1"/>
    <s v="Jabones liquidos de 360ml"/>
    <n v="13"/>
  </r>
  <r>
    <x v="0"/>
    <s v="Cajas Doble Clip de 51mm (12 unidades c/u)"/>
    <n v="4"/>
  </r>
  <r>
    <x v="0"/>
    <s v="Cajas Doble Clip de 50mm (12 unidades c/u)"/>
    <n v="3"/>
  </r>
  <r>
    <x v="0"/>
    <s v="Cajas Doble Clip de 41mm (12 unidades c/u)"/>
    <n v="4"/>
  </r>
  <r>
    <x v="0"/>
    <s v="Cajas Doble Clip de 32mm (12 unidades c/u)"/>
    <n v="10"/>
  </r>
  <r>
    <x v="0"/>
    <s v="Cajas Doble Clip de 25mm (12 unidades c/u)"/>
    <n v="10"/>
  </r>
  <r>
    <x v="0"/>
    <s v="Cajas Doble Clip de 19mm (12 unidades c/u)"/>
    <n v="10"/>
  </r>
  <r>
    <x v="0"/>
    <s v="Cajas Magic Clip metalico de 4,8mm (50 unidades c/u)"/>
    <n v="4"/>
  </r>
  <r>
    <x v="0"/>
    <s v="Tacos blancos"/>
    <n v="11"/>
  </r>
  <r>
    <x v="0"/>
    <s v="Pack notas adhesivas 76x76mm"/>
    <n v="2"/>
  </r>
  <r>
    <x v="0"/>
    <s v="Bolsa de ligas (elasticos)"/>
    <n v="1"/>
  </r>
  <r>
    <x v="0"/>
    <s v="Caja de CD 50 unidades"/>
    <n v="1"/>
  </r>
  <r>
    <x v="0"/>
    <s v="Bolsa con sobres para 50 CD"/>
    <n v="1"/>
  </r>
  <r>
    <x v="0"/>
    <s v="Lapices gel punta 0,7"/>
    <n v="7"/>
  </r>
  <r>
    <x v="0"/>
    <s v="Caja de pinchos (100 unidades)"/>
    <n v="1"/>
  </r>
  <r>
    <x v="0"/>
    <s v="Stick fix de 86 gramos"/>
    <n v="4"/>
  </r>
  <r>
    <x v="0"/>
    <s v="Cajas corchetes (5.000 unidades c/u)"/>
    <n v="30"/>
  </r>
  <r>
    <x v="0"/>
    <s v="Cajas de clip 33mm (100 unidades c/u)"/>
    <n v="14"/>
  </r>
  <r>
    <x v="0"/>
    <s v="Cintas adhesivas de 12mm"/>
    <n v="5"/>
  </r>
  <r>
    <x v="0"/>
    <s v="Cartones de banderitas"/>
    <n v="5"/>
  </r>
  <r>
    <x v="0"/>
    <s v="Correctores en cinta"/>
    <n v="2"/>
  </r>
  <r>
    <x v="0"/>
    <s v="Destacadores color rosado"/>
    <n v="4"/>
  </r>
  <r>
    <x v="0"/>
    <s v="Destacadores color verde"/>
    <n v="8"/>
  </r>
  <r>
    <x v="0"/>
    <s v="Destacadores color amarillos"/>
    <n v="4"/>
  </r>
  <r>
    <x v="0"/>
    <s v="Destacadores color celestes"/>
    <n v="3"/>
  </r>
  <r>
    <x v="0"/>
    <s v="Plumones de pizarra color negro"/>
    <n v="4"/>
  </r>
  <r>
    <x v="0"/>
    <s v="Plumones de pizarra color rojo"/>
    <n v="5"/>
  </r>
  <r>
    <x v="0"/>
    <s v="Plumones de pizarra color azul"/>
    <n v="4"/>
  </r>
  <r>
    <x v="0"/>
    <s v="Plumones permanentes color negro"/>
    <n v="2"/>
  </r>
  <r>
    <x v="0"/>
    <s v="Plumón permanente azul"/>
    <n v="1"/>
  </r>
  <r>
    <x v="0"/>
    <s v="Abrecartas"/>
    <n v="3"/>
  </r>
  <r>
    <x v="0"/>
    <s v="Minas de 0,5"/>
    <n v="7"/>
  </r>
  <r>
    <x v="0"/>
    <s v="Caja de visores transparentes (50 unidades c/u)"/>
    <n v="1"/>
  </r>
  <r>
    <x v="0"/>
    <s v="Dedales de goma"/>
    <n v="2"/>
  </r>
  <r>
    <x v="0"/>
    <s v="Corchetera"/>
    <n v="1"/>
  </r>
  <r>
    <x v="0"/>
    <s v="Sacacorchetes"/>
    <n v="3"/>
  </r>
  <r>
    <x v="0"/>
    <s v="Cuadernos Rehin tapa dura de 120 hojas (medio oficio)"/>
    <n v="12"/>
  </r>
  <r>
    <x v="0"/>
    <s v="Cintas adhesivas de embalaje"/>
    <n v="3"/>
  </r>
  <r>
    <x v="0"/>
    <s v="Juegos de separadores tamaño carta"/>
    <n v="10"/>
  </r>
  <r>
    <x v="0"/>
    <s v="Juegos de separadores tamaño oficio"/>
    <n v="11"/>
  </r>
  <r>
    <x v="0"/>
    <s v="Bolsas protectoras transparentes tamaño carta"/>
    <n v="50"/>
  </r>
  <r>
    <x v="0"/>
    <s v="Bolsas protectoras transparentes tamaño oficio"/>
    <n v="50"/>
  </r>
  <r>
    <x v="0"/>
    <s v="Carpetas carta color negro"/>
    <n v="30"/>
  </r>
  <r>
    <x v="0"/>
    <s v="Carpetas carta color azul"/>
    <n v="26"/>
  </r>
  <r>
    <x v="0"/>
    <s v="Carpetas oficio color negra"/>
    <n v="2"/>
  </r>
  <r>
    <x v="0"/>
    <s v="Sobres de etiquetas autoadhesivas (25 hojas c/u)"/>
    <n v="3"/>
  </r>
  <r>
    <x v="0"/>
    <s v="Tiras de lomos para archivadores (10 unidades c/u)"/>
    <n v="6"/>
  </r>
  <r>
    <x v="0"/>
    <s v="Tiras de portaleyenda"/>
    <n v="2"/>
  </r>
  <r>
    <x v="0"/>
    <s v="Carpetas colgantes"/>
    <n v="75"/>
  </r>
  <r>
    <x v="0"/>
    <s v="Archivadores angostos oficio"/>
    <n v="2"/>
  </r>
  <r>
    <x v="0"/>
    <s v="Cajas de archivo"/>
    <n v="15"/>
  </r>
  <r>
    <x v="0"/>
    <s v="Resmas de hoja tamaño carta (500 hojas c/u)"/>
    <n v="41"/>
  </r>
  <r>
    <x v="0"/>
    <s v="Resmas de hoja tamaño oficio (500 hojas c/u)"/>
    <n v="39"/>
  </r>
  <r>
    <x v="4"/>
    <s v="AGUA PURIFICADA 20 LTS"/>
    <n v="16"/>
  </r>
  <r>
    <x v="1"/>
    <s v="BOLSA BASURA 50X55 CM 10 UNI"/>
    <n v="13"/>
  </r>
  <r>
    <x v="1"/>
    <s v="BOLSA BASURA 70X90 CM 10 UNI"/>
    <n v="13"/>
  </r>
  <r>
    <x v="1"/>
    <s v="CLORO 2 L"/>
    <n v="8"/>
  </r>
  <r>
    <x v="1"/>
    <s v="CLORO GEL 900 ML"/>
    <n v="9"/>
  </r>
  <r>
    <x v="1"/>
    <s v="DESODORANTE AMBIENTAL AEROSOL"/>
    <n v="12"/>
  </r>
  <r>
    <x v="1"/>
    <s v="ESPONJA LAVA LOZA"/>
    <n v="12"/>
  </r>
  <r>
    <x v="1"/>
    <s v="JABON HIDRATANTE 5 LTS"/>
    <n v="5"/>
  </r>
  <r>
    <x v="1"/>
    <s v="LAVALOZA 750 CC"/>
    <n v="5"/>
  </r>
  <r>
    <x v="1"/>
    <s v="LIMPIADOR MULTIUSO CREMA 750 ML"/>
    <n v="7"/>
  </r>
  <r>
    <x v="5"/>
    <s v="MASCARILLA DESECHABLE"/>
    <n v="500"/>
  </r>
  <r>
    <x v="5"/>
    <s v="MASCARILLA POLIPROPILENO REUTILIZABLE"/>
    <n v="167"/>
  </r>
  <r>
    <x v="1"/>
    <s v="PAÑO AMARILLO ABSORVENTE"/>
    <n v="2"/>
  </r>
  <r>
    <x v="1"/>
    <s v="PAPEL HIGIENICO ROLLOS 6 250 MTS"/>
    <n v="36"/>
  </r>
  <r>
    <x v="1"/>
    <s v="SERVILLETA 30X30 CM"/>
    <n v="10"/>
  </r>
  <r>
    <x v="1"/>
    <s v="TOALLA PAPEL ROLLOS 2/280 MTS"/>
    <n v="7"/>
  </r>
  <r>
    <x v="1"/>
    <s v="TOALLITA DESINFECTANTE (WAPES)"/>
    <n v="12"/>
  </r>
  <r>
    <x v="1"/>
    <s v="TRAPERO ALGODON"/>
    <n v="1"/>
  </r>
  <r>
    <x v="0"/>
    <s v="ACCOCLIP PLASTICO COLORES"/>
    <n v="24"/>
  </r>
  <r>
    <x v="0"/>
    <s v="APOYA MOUSEPAD"/>
    <n v="17"/>
  </r>
  <r>
    <x v="0"/>
    <s v="ARCHIVADOR BURDEO ANCHO CARTA"/>
    <n v="20"/>
  </r>
  <r>
    <x v="0"/>
    <s v="ARCHIVADOR BURDEO OFICIO ANCHO"/>
    <n v="18"/>
  </r>
  <r>
    <x v="0"/>
    <s v="ARCHIVADOR BURDEO OFICIO ANGOSTO"/>
    <n v="18"/>
  </r>
  <r>
    <x v="0"/>
    <s v="BANDERITA AUTOADHESIVA"/>
    <n v="20"/>
  </r>
  <r>
    <x v="0"/>
    <s v="BORRADOR PIZARRA"/>
    <n v="2"/>
  </r>
  <r>
    <x v="0"/>
    <s v="CAJA DE ARCHIVO MEMPHIS AMERICANA 40,5X30X26 CM"/>
    <n v="6"/>
  </r>
  <r>
    <x v="0"/>
    <s v="CALCULADORA ESTANDAR DE ESCRITORIO"/>
    <n v="2"/>
  </r>
  <r>
    <x v="0"/>
    <s v="CARPETA CARTULINA CORRIENTE OFICIO"/>
    <n v="120"/>
  </r>
  <r>
    <x v="0"/>
    <s v="CARPETA SCHNELL OFICIO PAQUETE"/>
    <n v="4"/>
  </r>
  <r>
    <x v="0"/>
    <s v="CARPETA VINILICA OFICIO"/>
    <n v="75"/>
  </r>
  <r>
    <x v="0"/>
    <s v="CINTA DE EMBALAJE TRANSPARENTE"/>
    <n v="11"/>
  </r>
  <r>
    <x v="0"/>
    <s v="CORCHETE N°10 CAJA 1000 UNI"/>
    <n v="20"/>
  </r>
  <r>
    <x v="0"/>
    <s v="CORCHETERA 20 HOJAS"/>
    <n v="5"/>
  </r>
  <r>
    <x v="0"/>
    <s v="CORRECTOR LIQUIDO"/>
    <n v="10"/>
  </r>
  <r>
    <x v="0"/>
    <s v="CUADERNO UNIVERSITARIO MATEMATICA 7 MM 100 HOJAS"/>
    <n v="40"/>
  </r>
  <r>
    <x v="0"/>
    <s v="CUBRE PISO ACRILICO"/>
    <n v="1"/>
  </r>
  <r>
    <x v="0"/>
    <s v="DESTACADOR AMARILLO"/>
    <n v="20"/>
  </r>
  <r>
    <x v="0"/>
    <s v="DESTACADOR CELESTE"/>
    <n v="10"/>
  </r>
  <r>
    <x v="0"/>
    <s v="ELASTICOS BOLSA 500 UNI"/>
    <n v="1"/>
  </r>
  <r>
    <x v="0"/>
    <s v="ETIQUETA AUTOADHESIVA DOBLE 101X34 MM 25 HOJAS"/>
    <n v="125"/>
  </r>
  <r>
    <x v="0"/>
    <s v="FUNDA BORDE BLANCA CARTA 100 UNI"/>
    <n v="100"/>
  </r>
  <r>
    <x v="0"/>
    <s v="FUNDA BORDE BLANCA OFICIO 100 UNI"/>
    <n v="200"/>
  </r>
  <r>
    <x v="0"/>
    <s v="GOMA DE BORRAR"/>
    <n v="9"/>
  </r>
  <r>
    <x v="0"/>
    <s v="LAPIZ GRAFITO N°2"/>
    <n v="10"/>
  </r>
  <r>
    <x v="0"/>
    <s v="LAPIZ METALICO INSTITUCIONAL"/>
    <n v="13"/>
  </r>
  <r>
    <x v="0"/>
    <s v="LAPIZ PASTA AZUL PUNTA GRUESA"/>
    <n v="35"/>
  </r>
  <r>
    <x v="0"/>
    <s v="LAPIZ PASTA NEGRO PUNTA GRUESA"/>
    <n v="15"/>
  </r>
  <r>
    <x v="0"/>
    <s v="LAPIZ PERMANENTE CD"/>
    <n v="11"/>
  </r>
  <r>
    <x v="0"/>
    <s v="LAPIZ PIZARRA MARCADOR AZUL"/>
    <n v="10"/>
  </r>
  <r>
    <x v="0"/>
    <s v="LAPIZ PIZARRA MARCADOR ROJO"/>
    <n v="12"/>
  </r>
  <r>
    <x v="0"/>
    <s v="LAPIZ TINTA GEL AZUL 0,7 MM"/>
    <n v="15"/>
  </r>
  <r>
    <x v="0"/>
    <s v="LOMO AUTOADHESIVO ANCHO OFICIO 10 UNI"/>
    <n v="30"/>
  </r>
  <r>
    <x v="0"/>
    <s v="NOTA AUTOADHESIVA 3M 654 100 HOJAS"/>
    <n v="30"/>
  </r>
  <r>
    <x v="0"/>
    <s v="PAPEL ALCALINO 75 G/M2 500 HOJAS CARTA"/>
    <n v="38"/>
  </r>
  <r>
    <x v="0"/>
    <s v="PAPEL ALCALINO 75 G/M2 500 HOJAS OFICIO"/>
    <n v="44"/>
  </r>
  <r>
    <x v="0"/>
    <s v="PEGAMENTO EN BARRA"/>
    <n v="10"/>
  </r>
  <r>
    <x v="0"/>
    <s v="PENDRIVE INSTITUCIONAL"/>
    <n v="4"/>
  </r>
  <r>
    <x v="0"/>
    <s v="PORTA CREDENCIAL CLIP"/>
    <n v="30"/>
  </r>
  <r>
    <x v="0"/>
    <s v="REPUESTO MAGIC CLIP 13 MM X 16 MM 4.8MM CAJA 50 UN"/>
    <n v="4"/>
  </r>
  <r>
    <x v="0"/>
    <s v="SACA CORCHETE DE PALANCA METALICO"/>
    <n v="7"/>
  </r>
  <r>
    <x v="2"/>
    <s v="SOBRE SACO BLANCO OFICIO"/>
    <n v="23"/>
  </r>
  <r>
    <x v="1"/>
    <s v="DESINFECTANTE IGENIXX AEROSOL"/>
    <n v="30"/>
  </r>
  <r>
    <x v="1"/>
    <s v="ENDULZANTE "/>
    <n v="22"/>
  </r>
  <r>
    <x v="1"/>
    <s v="LIMPIAVIDRIOS BIDON 5 LTS "/>
    <n v="3"/>
  </r>
  <r>
    <x v="1"/>
    <s v="TOALLA DE PAPEL INDUSTRIAL  DH 200 MTS 2 UNIDADES"/>
    <n v="13"/>
  </r>
  <r>
    <x v="1"/>
    <s v="PAPEL HIGIENICO INDUSTRIAL ELITE JUMBO UNA HOJA 600 M 4 ROLLOS"/>
    <n v="20"/>
  </r>
  <r>
    <x v="5"/>
    <s v="AMONIO CUATERNARIO 1 LT "/>
    <n v="24"/>
  </r>
  <r>
    <x v="5"/>
    <s v="ALCOHOL GEL 1 LT "/>
    <n v="25"/>
  </r>
  <r>
    <x v="5"/>
    <s v="GUANTE LATEX CAJA 100 UNI"/>
    <n v="4"/>
  </r>
  <r>
    <x v="5"/>
    <s v="MASCARILLA CAJA 100 UNI "/>
    <n v="2"/>
  </r>
  <r>
    <x v="1"/>
    <s v="PAÑO TELA NARANJO MULTIUSO"/>
    <n v="40"/>
  </r>
  <r>
    <x v="1"/>
    <s v="PAÑO ESPONJA VIRUTEX 6 UNIDADES"/>
    <n v="11"/>
  </r>
  <r>
    <x v="1"/>
    <s v="ESPONJA COCINA SCOTCH BRITE 2 UNI"/>
    <n v="19"/>
  </r>
  <r>
    <x v="1"/>
    <s v="PAÑO REPUESTO AVIÓN "/>
    <n v="6"/>
  </r>
  <r>
    <x v="1"/>
    <s v="SERVILLETAS 50 UNI "/>
    <n v="44"/>
  </r>
  <r>
    <x v="1"/>
    <s v="TOALLA DE PAPEL DOBLADAS CAJA 18 UNI X 250 C/U"/>
    <n v="1"/>
  </r>
  <r>
    <x v="5"/>
    <s v="MARCARILLA FACE MASK CAJA"/>
    <n v="55"/>
  </r>
  <r>
    <x v="1"/>
    <s v="BOLSA BASURA MEDIANA 70 X 90"/>
    <n v="50"/>
  </r>
  <r>
    <x v="1"/>
    <s v="BOLSA BASURA GRANDE 80 X 110 "/>
    <n v="20"/>
  </r>
  <r>
    <x v="1"/>
    <s v="CLOROGEL "/>
    <n v="20"/>
  </r>
  <r>
    <x v="1"/>
    <s v="PAPEL HIGÉNICO 600 MTS PAQUETE 4 ROLLOS "/>
    <n v="37"/>
  </r>
  <r>
    <x v="1"/>
    <s v="TOALLA PAPEL DOBLE HOJA 36 PAQUETES X 2 UNI"/>
    <n v="36"/>
  </r>
  <r>
    <x v="1"/>
    <s v="TOALLA DE PAPEL DOBLADAS CAJA 18 UNI X 250 C/U"/>
    <n v="20"/>
  </r>
  <r>
    <x v="1"/>
    <s v="SERVILLETA ABOLENGO 80 PAQUETES "/>
    <n v="3"/>
  </r>
  <r>
    <x v="1"/>
    <s v="DESINFECTANTE ANTIBACTERIAL "/>
    <n v="15"/>
  </r>
  <r>
    <x v="1"/>
    <s v="LIMPIAVIDRIOS MULTIUSO 500 ML CAJA X 15 UNI"/>
    <n v="2"/>
  </r>
  <r>
    <x v="1"/>
    <s v="DESODORANTE DE AMBIENTES AROM CAJA 12 UNIDADES "/>
    <n v="4"/>
  </r>
  <r>
    <x v="1"/>
    <s v="IGENIX AEROSOL CAJA 12 UNI"/>
    <n v="5"/>
  </r>
  <r>
    <x v="1"/>
    <s v="LIMPIAVIDRIOS TREMEX 5 LTS"/>
    <n v="2"/>
  </r>
  <r>
    <x v="1"/>
    <s v="LAVALOZAS VIRGINIA 5 LTS"/>
    <n v="4"/>
  </r>
  <r>
    <x v="1"/>
    <s v="PAPEL HIGÉNICO ELITE ROLLO PEQUEÑO PAQUETE 8 UNI"/>
    <n v="25"/>
  </r>
  <r>
    <x v="1"/>
    <s v="SERVILLETA BLANCA ELITE CAJA  50 PAQUETES "/>
    <n v="3"/>
  </r>
  <r>
    <x v="0"/>
    <s v="LAPIZ PASTA AZUL CAJA 60 UNI "/>
    <n v="15"/>
  </r>
  <r>
    <x v="0"/>
    <s v="BARRA ADHESIVA GIOTTO"/>
    <n v="33"/>
  </r>
  <r>
    <x v="0"/>
    <s v="DESTACADOR LAVORO CAJA "/>
    <n v="4"/>
  </r>
  <r>
    <x v="0"/>
    <s v="WYTBOARD MAKER PILOT"/>
    <n v="56"/>
  </r>
  <r>
    <x v="0"/>
    <s v="CALCULADORA CASIO "/>
    <n v="3"/>
  </r>
  <r>
    <x v="0"/>
    <s v="BANDERITAS MARCADORAS 5 COLORES "/>
    <n v="19"/>
  </r>
  <r>
    <x v="0"/>
    <s v="COLA FRÍA PEGAFIX"/>
    <n v="2"/>
  </r>
  <r>
    <x v="0"/>
    <s v="DETACADORES ROSADOS Y AMARILLOS "/>
    <n v="37"/>
  </r>
  <r>
    <x v="0"/>
    <s v="CORTA CARTON "/>
    <n v="5"/>
  </r>
  <r>
    <x v="0"/>
    <s v="SCOTCH "/>
    <n v="100"/>
  </r>
  <r>
    <x v="0"/>
    <s v="REGLA 30 CM "/>
    <n v="3"/>
  </r>
  <r>
    <x v="0"/>
    <s v="TIJERAS "/>
    <n v="9"/>
  </r>
  <r>
    <x v="0"/>
    <s v="BANDERIRA COLORES PAPEL "/>
    <n v="13"/>
  </r>
  <r>
    <x v="0"/>
    <s v="NOTA ADHESIVA 4 COLORES PASTEL "/>
    <n v="25"/>
  </r>
  <r>
    <x v="0"/>
    <s v="CUADERNO UNIVERSITARIO ROJO "/>
    <n v="9"/>
  </r>
  <r>
    <x v="0"/>
    <s v="MAGIC CLIPPER "/>
    <n v="40"/>
  </r>
  <r>
    <x v="0"/>
    <s v="ACOCLIP CAJA 50 UNI"/>
    <n v="5"/>
  </r>
  <r>
    <x v="0"/>
    <s v="CORCHETERA TORRE "/>
    <n v="7"/>
  </r>
  <r>
    <x v="0"/>
    <s v="DISPENSADOR SCOTCH"/>
    <n v="4"/>
  </r>
  <r>
    <x v="0"/>
    <s v="CORCHETE STANDARD CAJA"/>
    <n v="17"/>
  </r>
  <r>
    <x v="0"/>
    <s v="MAGIC CLIP METALICOS "/>
    <n v="75"/>
  </r>
  <r>
    <x v="0"/>
    <s v="CLIP PUNTA REDONDA 22 MM CAJA"/>
    <n v="4"/>
  </r>
  <r>
    <x v="0"/>
    <s v="RESMA PAPEL CHAMEX OFICIO "/>
    <n v="51"/>
  </r>
  <r>
    <x v="0"/>
    <s v="RESMA PAPEL CHAMEX CARTA "/>
    <n v="70"/>
  </r>
  <r>
    <x v="0"/>
    <s v="PAPEL FOTOCOPIA PREMIER CAJA"/>
    <n v="7"/>
  </r>
  <r>
    <x v="4"/>
    <s v="NESCAFE 170 GR "/>
    <n v="40"/>
  </r>
  <r>
    <x v="4"/>
    <s v="TÉ CAJA 100 UNI "/>
    <n v="76"/>
  </r>
  <r>
    <x v="4"/>
    <s v="HIERBAS MENTA"/>
    <n v="11"/>
  </r>
  <r>
    <x v="4"/>
    <s v="HIERBAS MATICO"/>
    <n v="3"/>
  </r>
  <r>
    <x v="4"/>
    <s v="HIERBAS CEDRON "/>
    <n v="2"/>
  </r>
  <r>
    <x v="4"/>
    <s v="NESCAFE 420 GR"/>
    <n v="48"/>
  </r>
  <r>
    <x v="4"/>
    <s v="AZUCAR 1 KG"/>
    <n v="40"/>
  </r>
  <r>
    <x v="4"/>
    <s v="HIERBA BOLDO "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0D66FF-6BC5-4999-9AF6-3350B3AFD056}" name="TablaDinámica4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0" firstHeaderRow="1" firstDataRow="1" firstDataCol="1"/>
  <pivotFields count="3">
    <pivotField axis="axisRow" showAll="0">
      <items count="7">
        <item x="4"/>
        <item x="1"/>
        <item x="0"/>
        <item x="3"/>
        <item x="2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Número de unidad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"/>
  <sheetViews>
    <sheetView topLeftCell="A58" workbookViewId="0">
      <selection activeCell="H74" sqref="H74"/>
    </sheetView>
  </sheetViews>
  <sheetFormatPr baseColWidth="10" defaultRowHeight="15" x14ac:dyDescent="0.25"/>
  <cols>
    <col min="1" max="1" width="9.140625" customWidth="1"/>
    <col min="2" max="2" width="17.140625" customWidth="1"/>
    <col min="3" max="3" width="40" customWidth="1"/>
    <col min="4" max="4" width="33.85546875" customWidth="1"/>
    <col min="5" max="5" width="17.5703125" customWidth="1"/>
  </cols>
  <sheetData>
    <row r="1" spans="1:5" ht="16.5" thickBot="1" x14ac:dyDescent="0.3">
      <c r="C1" s="31" t="s">
        <v>2</v>
      </c>
      <c r="D1" s="31"/>
    </row>
    <row r="2" spans="1:5" ht="15.75" thickBot="1" x14ac:dyDescent="0.3">
      <c r="A2" s="3" t="s">
        <v>0</v>
      </c>
      <c r="B2" s="3" t="s">
        <v>335</v>
      </c>
      <c r="C2" s="3" t="s">
        <v>1</v>
      </c>
      <c r="D2" s="11" t="s">
        <v>3</v>
      </c>
      <c r="E2" s="12" t="s">
        <v>327</v>
      </c>
    </row>
    <row r="3" spans="1:5" x14ac:dyDescent="0.25">
      <c r="A3">
        <v>1</v>
      </c>
      <c r="B3" s="5" t="s">
        <v>330</v>
      </c>
      <c r="C3" s="33" t="s">
        <v>4</v>
      </c>
      <c r="D3" s="34">
        <v>31</v>
      </c>
      <c r="E3" s="2">
        <v>80910</v>
      </c>
    </row>
    <row r="4" spans="1:5" x14ac:dyDescent="0.25">
      <c r="A4">
        <f>A3+1</f>
        <v>2</v>
      </c>
      <c r="B4" s="5" t="s">
        <v>330</v>
      </c>
      <c r="C4" s="33" t="s">
        <v>5</v>
      </c>
      <c r="D4" s="34">
        <v>115</v>
      </c>
      <c r="E4" s="2">
        <v>297850</v>
      </c>
    </row>
    <row r="5" spans="1:5" x14ac:dyDescent="0.25">
      <c r="A5">
        <f t="shared" ref="A5:A68" si="0">A4+1</f>
        <v>3</v>
      </c>
      <c r="B5" s="5" t="s">
        <v>330</v>
      </c>
      <c r="C5" s="33" t="s">
        <v>6</v>
      </c>
      <c r="D5" s="34">
        <v>99</v>
      </c>
      <c r="E5" s="2">
        <v>133254</v>
      </c>
    </row>
    <row r="6" spans="1:5" x14ac:dyDescent="0.25">
      <c r="A6">
        <f t="shared" si="0"/>
        <v>4</v>
      </c>
      <c r="B6" s="5" t="s">
        <v>330</v>
      </c>
      <c r="C6" s="33" t="s">
        <v>7</v>
      </c>
      <c r="D6" s="34">
        <v>227</v>
      </c>
      <c r="E6" s="2">
        <v>547070</v>
      </c>
    </row>
    <row r="7" spans="1:5" x14ac:dyDescent="0.25">
      <c r="A7">
        <f t="shared" si="0"/>
        <v>5</v>
      </c>
      <c r="B7" s="5" t="s">
        <v>330</v>
      </c>
      <c r="C7" s="33" t="s">
        <v>8</v>
      </c>
      <c r="D7" s="34">
        <v>276</v>
      </c>
      <c r="E7" s="2">
        <v>264960</v>
      </c>
    </row>
    <row r="8" spans="1:5" x14ac:dyDescent="0.25">
      <c r="A8">
        <f t="shared" si="0"/>
        <v>6</v>
      </c>
      <c r="B8" s="5" t="s">
        <v>330</v>
      </c>
      <c r="C8" s="33" t="s">
        <v>9</v>
      </c>
      <c r="D8" s="34">
        <v>53</v>
      </c>
      <c r="E8" s="2">
        <v>47276</v>
      </c>
    </row>
    <row r="9" spans="1:5" x14ac:dyDescent="0.25">
      <c r="A9">
        <f t="shared" si="0"/>
        <v>7</v>
      </c>
      <c r="B9" s="5" t="s">
        <v>330</v>
      </c>
      <c r="C9" s="33" t="s">
        <v>10</v>
      </c>
      <c r="D9" s="34">
        <v>35</v>
      </c>
      <c r="E9" s="2">
        <v>31990</v>
      </c>
    </row>
    <row r="10" spans="1:5" x14ac:dyDescent="0.25">
      <c r="A10">
        <f t="shared" si="0"/>
        <v>8</v>
      </c>
      <c r="B10" s="5" t="s">
        <v>330</v>
      </c>
      <c r="C10" s="33" t="s">
        <v>11</v>
      </c>
      <c r="D10" s="34">
        <v>36</v>
      </c>
      <c r="E10" s="2">
        <v>64800</v>
      </c>
    </row>
    <row r="11" spans="1:5" x14ac:dyDescent="0.25">
      <c r="A11">
        <f t="shared" si="0"/>
        <v>9</v>
      </c>
      <c r="B11" s="5" t="s">
        <v>330</v>
      </c>
      <c r="C11" s="33" t="s">
        <v>12</v>
      </c>
      <c r="D11" s="34">
        <v>23</v>
      </c>
      <c r="E11" s="2">
        <v>61594</v>
      </c>
    </row>
    <row r="12" spans="1:5" x14ac:dyDescent="0.25">
      <c r="A12">
        <f t="shared" si="0"/>
        <v>10</v>
      </c>
      <c r="B12" s="5" t="s">
        <v>330</v>
      </c>
      <c r="C12" s="33" t="s">
        <v>13</v>
      </c>
      <c r="D12" s="34">
        <v>10</v>
      </c>
      <c r="E12" s="2">
        <v>2430</v>
      </c>
    </row>
    <row r="13" spans="1:5" x14ac:dyDescent="0.25">
      <c r="A13">
        <f t="shared" si="0"/>
        <v>11</v>
      </c>
      <c r="B13" s="5" t="s">
        <v>330</v>
      </c>
      <c r="C13" s="33" t="s">
        <v>14</v>
      </c>
      <c r="D13" s="34">
        <v>1</v>
      </c>
      <c r="E13" s="2">
        <v>24300</v>
      </c>
    </row>
    <row r="14" spans="1:5" x14ac:dyDescent="0.25">
      <c r="A14">
        <f t="shared" si="0"/>
        <v>12</v>
      </c>
      <c r="B14" s="5" t="s">
        <v>330</v>
      </c>
      <c r="C14" s="33" t="s">
        <v>15</v>
      </c>
      <c r="D14" s="34">
        <v>10</v>
      </c>
      <c r="E14" s="2">
        <v>2200</v>
      </c>
    </row>
    <row r="15" spans="1:5" x14ac:dyDescent="0.25">
      <c r="A15">
        <f t="shared" si="0"/>
        <v>13</v>
      </c>
      <c r="B15" s="5" t="s">
        <v>330</v>
      </c>
      <c r="C15" s="33" t="s">
        <v>16</v>
      </c>
      <c r="D15" s="34">
        <v>15</v>
      </c>
      <c r="E15" s="2">
        <v>8850</v>
      </c>
    </row>
    <row r="16" spans="1:5" x14ac:dyDescent="0.25">
      <c r="A16">
        <f t="shared" si="0"/>
        <v>14</v>
      </c>
      <c r="B16" s="5" t="s">
        <v>330</v>
      </c>
      <c r="C16" s="33" t="s">
        <v>17</v>
      </c>
      <c r="D16" s="34">
        <v>585</v>
      </c>
      <c r="E16" s="2">
        <v>251550</v>
      </c>
    </row>
    <row r="17" spans="1:5" x14ac:dyDescent="0.25">
      <c r="A17">
        <f t="shared" si="0"/>
        <v>15</v>
      </c>
      <c r="B17" s="5" t="s">
        <v>330</v>
      </c>
      <c r="C17" s="33" t="s">
        <v>18</v>
      </c>
      <c r="D17" s="34">
        <v>1072</v>
      </c>
      <c r="E17" s="2">
        <v>765408</v>
      </c>
    </row>
    <row r="18" spans="1:5" x14ac:dyDescent="0.25">
      <c r="A18">
        <f t="shared" si="0"/>
        <v>16</v>
      </c>
      <c r="B18" s="5" t="s">
        <v>330</v>
      </c>
      <c r="C18" s="33" t="s">
        <v>19</v>
      </c>
      <c r="D18" s="34">
        <v>305</v>
      </c>
      <c r="E18" s="2">
        <v>576450</v>
      </c>
    </row>
    <row r="19" spans="1:5" x14ac:dyDescent="0.25">
      <c r="A19">
        <f t="shared" si="0"/>
        <v>17</v>
      </c>
      <c r="B19" s="5" t="s">
        <v>330</v>
      </c>
      <c r="C19" s="33" t="s">
        <v>20</v>
      </c>
      <c r="D19" s="34">
        <v>178</v>
      </c>
      <c r="E19" s="2">
        <v>105910</v>
      </c>
    </row>
    <row r="20" spans="1:5" x14ac:dyDescent="0.25">
      <c r="A20">
        <f t="shared" si="0"/>
        <v>18</v>
      </c>
      <c r="B20" s="5" t="s">
        <v>330</v>
      </c>
      <c r="C20" s="33" t="s">
        <v>21</v>
      </c>
      <c r="D20" s="34">
        <v>259</v>
      </c>
      <c r="E20" s="2">
        <v>101010</v>
      </c>
    </row>
    <row r="21" spans="1:5" x14ac:dyDescent="0.25">
      <c r="A21">
        <f t="shared" si="0"/>
        <v>19</v>
      </c>
      <c r="B21" s="5" t="s">
        <v>330</v>
      </c>
      <c r="C21" s="33" t="s">
        <v>22</v>
      </c>
      <c r="D21" s="34">
        <v>188</v>
      </c>
      <c r="E21" s="2">
        <v>186120</v>
      </c>
    </row>
    <row r="22" spans="1:5" x14ac:dyDescent="0.25">
      <c r="A22">
        <f t="shared" si="0"/>
        <v>20</v>
      </c>
      <c r="B22" s="5" t="s">
        <v>330</v>
      </c>
      <c r="C22" s="33" t="s">
        <v>23</v>
      </c>
      <c r="D22" s="34">
        <v>74</v>
      </c>
      <c r="E22" s="2">
        <v>191660</v>
      </c>
    </row>
    <row r="23" spans="1:5" x14ac:dyDescent="0.25">
      <c r="A23">
        <f t="shared" si="0"/>
        <v>21</v>
      </c>
      <c r="B23" s="5" t="s">
        <v>330</v>
      </c>
      <c r="C23" s="33" t="s">
        <v>24</v>
      </c>
      <c r="D23" s="34">
        <v>71</v>
      </c>
      <c r="E23" s="2">
        <v>219390</v>
      </c>
    </row>
    <row r="24" spans="1:5" x14ac:dyDescent="0.25">
      <c r="A24">
        <f t="shared" si="0"/>
        <v>22</v>
      </c>
      <c r="B24" s="5" t="s">
        <v>330</v>
      </c>
      <c r="C24" s="33" t="s">
        <v>25</v>
      </c>
      <c r="D24" s="34">
        <v>2</v>
      </c>
      <c r="E24" s="2">
        <v>1800</v>
      </c>
    </row>
    <row r="25" spans="1:5" x14ac:dyDescent="0.25">
      <c r="A25">
        <f t="shared" si="0"/>
        <v>23</v>
      </c>
      <c r="B25" s="5" t="s">
        <v>330</v>
      </c>
      <c r="C25" s="33" t="s">
        <v>26</v>
      </c>
      <c r="D25" s="34">
        <v>82</v>
      </c>
      <c r="E25" s="2">
        <v>122180</v>
      </c>
    </row>
    <row r="26" spans="1:5" x14ac:dyDescent="0.25">
      <c r="A26">
        <f t="shared" si="0"/>
        <v>24</v>
      </c>
      <c r="B26" s="5" t="s">
        <v>330</v>
      </c>
      <c r="C26" s="33" t="s">
        <v>27</v>
      </c>
      <c r="D26" s="34">
        <v>1</v>
      </c>
      <c r="E26" s="2">
        <v>3860</v>
      </c>
    </row>
    <row r="27" spans="1:5" x14ac:dyDescent="0.25">
      <c r="A27">
        <f t="shared" si="0"/>
        <v>25</v>
      </c>
      <c r="B27" s="5" t="s">
        <v>330</v>
      </c>
      <c r="C27" s="33" t="s">
        <v>28</v>
      </c>
      <c r="D27" s="34">
        <v>33</v>
      </c>
      <c r="E27" s="2">
        <v>296670</v>
      </c>
    </row>
    <row r="28" spans="1:5" x14ac:dyDescent="0.25">
      <c r="A28">
        <f t="shared" si="0"/>
        <v>26</v>
      </c>
      <c r="B28" s="5" t="s">
        <v>330</v>
      </c>
      <c r="C28" s="33" t="s">
        <v>29</v>
      </c>
      <c r="D28" s="34">
        <v>168</v>
      </c>
      <c r="E28" s="2">
        <v>54096</v>
      </c>
    </row>
    <row r="29" spans="1:5" x14ac:dyDescent="0.25">
      <c r="A29">
        <f t="shared" si="0"/>
        <v>27</v>
      </c>
      <c r="B29" s="5" t="s">
        <v>330</v>
      </c>
      <c r="C29" s="33" t="s">
        <v>30</v>
      </c>
      <c r="D29" s="34">
        <v>121</v>
      </c>
      <c r="E29" s="2">
        <f>600*D29</f>
        <v>72600</v>
      </c>
    </row>
    <row r="30" spans="1:5" x14ac:dyDescent="0.25">
      <c r="A30">
        <f t="shared" si="0"/>
        <v>28</v>
      </c>
      <c r="B30" s="5" t="s">
        <v>330</v>
      </c>
      <c r="C30" s="33" t="s">
        <v>31</v>
      </c>
      <c r="D30" s="34">
        <v>54</v>
      </c>
      <c r="E30" s="2">
        <v>123660</v>
      </c>
    </row>
    <row r="31" spans="1:5" x14ac:dyDescent="0.25">
      <c r="A31">
        <f t="shared" si="0"/>
        <v>29</v>
      </c>
      <c r="B31" s="5" t="s">
        <v>330</v>
      </c>
      <c r="C31" s="33" t="s">
        <v>32</v>
      </c>
      <c r="D31" s="34">
        <v>10</v>
      </c>
      <c r="E31" s="2">
        <v>11900</v>
      </c>
    </row>
    <row r="32" spans="1:5" x14ac:dyDescent="0.25">
      <c r="A32">
        <f t="shared" si="0"/>
        <v>30</v>
      </c>
      <c r="B32" s="5" t="s">
        <v>330</v>
      </c>
      <c r="C32" s="33" t="s">
        <v>33</v>
      </c>
      <c r="D32" s="34">
        <v>4</v>
      </c>
      <c r="E32" s="2">
        <v>11344</v>
      </c>
    </row>
    <row r="33" spans="1:5" x14ac:dyDescent="0.25">
      <c r="A33">
        <f t="shared" si="0"/>
        <v>31</v>
      </c>
      <c r="B33" s="5" t="s">
        <v>330</v>
      </c>
      <c r="C33" s="33" t="s">
        <v>34</v>
      </c>
      <c r="D33" s="34">
        <v>9</v>
      </c>
      <c r="E33" s="2">
        <v>16065</v>
      </c>
    </row>
    <row r="34" spans="1:5" x14ac:dyDescent="0.25">
      <c r="A34">
        <f t="shared" si="0"/>
        <v>32</v>
      </c>
      <c r="B34" s="5" t="s">
        <v>330</v>
      </c>
      <c r="C34" s="33" t="s">
        <v>35</v>
      </c>
      <c r="D34" s="34">
        <v>264</v>
      </c>
      <c r="E34" s="2">
        <f>1000*D34</f>
        <v>264000</v>
      </c>
    </row>
    <row r="35" spans="1:5" x14ac:dyDescent="0.25">
      <c r="A35">
        <f t="shared" si="0"/>
        <v>33</v>
      </c>
      <c r="B35" s="5" t="s">
        <v>330</v>
      </c>
      <c r="C35" s="33" t="s">
        <v>36</v>
      </c>
      <c r="D35" s="34">
        <v>83</v>
      </c>
      <c r="E35" s="2">
        <v>248170</v>
      </c>
    </row>
    <row r="36" spans="1:5" x14ac:dyDescent="0.25">
      <c r="A36">
        <f t="shared" si="0"/>
        <v>34</v>
      </c>
      <c r="B36" s="5" t="s">
        <v>330</v>
      </c>
      <c r="C36" s="33" t="s">
        <v>37</v>
      </c>
      <c r="D36" s="34">
        <v>186</v>
      </c>
      <c r="E36" s="2">
        <v>12090</v>
      </c>
    </row>
    <row r="37" spans="1:5" x14ac:dyDescent="0.25">
      <c r="A37">
        <f t="shared" si="0"/>
        <v>35</v>
      </c>
      <c r="B37" s="5" t="s">
        <v>330</v>
      </c>
      <c r="C37" s="33" t="s">
        <v>38</v>
      </c>
      <c r="D37" s="34">
        <v>112</v>
      </c>
      <c r="E37" s="2">
        <v>34720</v>
      </c>
    </row>
    <row r="38" spans="1:5" x14ac:dyDescent="0.25">
      <c r="A38">
        <f t="shared" si="0"/>
        <v>36</v>
      </c>
      <c r="B38" s="5" t="s">
        <v>330</v>
      </c>
      <c r="C38" s="33" t="s">
        <v>39</v>
      </c>
      <c r="D38" s="34">
        <v>83</v>
      </c>
      <c r="E38" s="2">
        <v>26560</v>
      </c>
    </row>
    <row r="39" spans="1:5" x14ac:dyDescent="0.25">
      <c r="A39">
        <f t="shared" si="0"/>
        <v>37</v>
      </c>
      <c r="B39" s="5" t="s">
        <v>330</v>
      </c>
      <c r="C39" s="33" t="s">
        <v>40</v>
      </c>
      <c r="D39" s="34">
        <v>142</v>
      </c>
      <c r="E39" s="2">
        <v>45440</v>
      </c>
    </row>
    <row r="40" spans="1:5" x14ac:dyDescent="0.25">
      <c r="A40">
        <f t="shared" si="0"/>
        <v>38</v>
      </c>
      <c r="B40" s="5" t="s">
        <v>330</v>
      </c>
      <c r="C40" s="33" t="s">
        <v>41</v>
      </c>
      <c r="D40" s="34">
        <v>87</v>
      </c>
      <c r="E40" s="2">
        <v>27840</v>
      </c>
    </row>
    <row r="41" spans="1:5" x14ac:dyDescent="0.25">
      <c r="A41">
        <f t="shared" si="0"/>
        <v>39</v>
      </c>
      <c r="B41" s="5" t="s">
        <v>330</v>
      </c>
      <c r="C41" s="33" t="s">
        <v>42</v>
      </c>
      <c r="D41" s="34">
        <v>66</v>
      </c>
      <c r="E41" s="2">
        <v>21120</v>
      </c>
    </row>
    <row r="42" spans="1:5" x14ac:dyDescent="0.25">
      <c r="A42">
        <f t="shared" si="0"/>
        <v>40</v>
      </c>
      <c r="B42" s="5" t="s">
        <v>330</v>
      </c>
      <c r="C42" s="33" t="s">
        <v>43</v>
      </c>
      <c r="D42" s="34">
        <v>1863</v>
      </c>
      <c r="E42" s="2">
        <v>372600</v>
      </c>
    </row>
    <row r="43" spans="1:5" x14ac:dyDescent="0.25">
      <c r="A43">
        <f t="shared" si="0"/>
        <v>41</v>
      </c>
      <c r="B43" s="5" t="s">
        <v>330</v>
      </c>
      <c r="C43" s="33" t="s">
        <v>44</v>
      </c>
      <c r="D43" s="34">
        <v>2579</v>
      </c>
      <c r="E43" s="2">
        <v>515800</v>
      </c>
    </row>
    <row r="44" spans="1:5" x14ac:dyDescent="0.25">
      <c r="A44">
        <f t="shared" si="0"/>
        <v>42</v>
      </c>
      <c r="B44" s="5" t="s">
        <v>330</v>
      </c>
      <c r="C44" s="33" t="s">
        <v>45</v>
      </c>
      <c r="D44" s="34">
        <v>2429</v>
      </c>
      <c r="E44" s="2">
        <v>485800</v>
      </c>
    </row>
    <row r="45" spans="1:5" x14ac:dyDescent="0.25">
      <c r="A45">
        <f t="shared" si="0"/>
        <v>43</v>
      </c>
      <c r="B45" s="5" t="s">
        <v>330</v>
      </c>
      <c r="C45" s="33" t="s">
        <v>46</v>
      </c>
      <c r="D45" s="34">
        <v>63</v>
      </c>
      <c r="E45" s="2">
        <v>276570</v>
      </c>
    </row>
    <row r="46" spans="1:5" x14ac:dyDescent="0.25">
      <c r="A46">
        <f t="shared" si="0"/>
        <v>44</v>
      </c>
      <c r="B46" s="5" t="s">
        <v>330</v>
      </c>
      <c r="C46" s="33" t="s">
        <v>47</v>
      </c>
      <c r="D46" s="34">
        <v>21</v>
      </c>
      <c r="E46" s="2">
        <v>92190</v>
      </c>
    </row>
    <row r="47" spans="1:5" x14ac:dyDescent="0.25">
      <c r="A47">
        <f t="shared" si="0"/>
        <v>45</v>
      </c>
      <c r="B47" s="5" t="s">
        <v>330</v>
      </c>
      <c r="C47" s="33" t="s">
        <v>48</v>
      </c>
      <c r="D47" s="34">
        <v>3</v>
      </c>
      <c r="E47" s="2">
        <v>13170</v>
      </c>
    </row>
    <row r="48" spans="1:5" x14ac:dyDescent="0.25">
      <c r="A48">
        <f t="shared" si="0"/>
        <v>46</v>
      </c>
      <c r="B48" s="5" t="s">
        <v>330</v>
      </c>
      <c r="C48" s="33" t="s">
        <v>49</v>
      </c>
      <c r="D48" s="34">
        <v>32</v>
      </c>
      <c r="E48" s="2">
        <v>37760</v>
      </c>
    </row>
    <row r="49" spans="1:5" x14ac:dyDescent="0.25">
      <c r="A49">
        <f t="shared" si="0"/>
        <v>47</v>
      </c>
      <c r="B49" s="5" t="s">
        <v>330</v>
      </c>
      <c r="C49" s="33" t="s">
        <v>50</v>
      </c>
      <c r="D49" s="34">
        <v>29</v>
      </c>
      <c r="E49" s="2">
        <v>127310</v>
      </c>
    </row>
    <row r="50" spans="1:5" x14ac:dyDescent="0.25">
      <c r="A50">
        <f t="shared" si="0"/>
        <v>48</v>
      </c>
      <c r="B50" s="5" t="s">
        <v>330</v>
      </c>
      <c r="C50" s="33" t="s">
        <v>51</v>
      </c>
      <c r="D50" s="34">
        <v>19</v>
      </c>
      <c r="E50" s="2">
        <v>83410</v>
      </c>
    </row>
    <row r="51" spans="1:5" x14ac:dyDescent="0.25">
      <c r="A51">
        <f t="shared" si="0"/>
        <v>49</v>
      </c>
      <c r="B51" s="5" t="s">
        <v>330</v>
      </c>
      <c r="C51" s="33" t="s">
        <v>52</v>
      </c>
      <c r="D51" s="34">
        <v>178</v>
      </c>
      <c r="E51" s="2">
        <v>781420</v>
      </c>
    </row>
    <row r="52" spans="1:5" x14ac:dyDescent="0.25">
      <c r="A52">
        <f t="shared" si="0"/>
        <v>50</v>
      </c>
      <c r="B52" s="5" t="s">
        <v>330</v>
      </c>
      <c r="C52" s="33" t="s">
        <v>53</v>
      </c>
      <c r="D52" s="34">
        <v>91</v>
      </c>
      <c r="E52" s="2">
        <v>162890</v>
      </c>
    </row>
    <row r="53" spans="1:5" x14ac:dyDescent="0.25">
      <c r="A53">
        <f t="shared" si="0"/>
        <v>51</v>
      </c>
      <c r="B53" s="5" t="s">
        <v>330</v>
      </c>
      <c r="C53" s="33" t="s">
        <v>54</v>
      </c>
      <c r="D53" s="34">
        <v>70</v>
      </c>
      <c r="E53" s="2">
        <v>56700</v>
      </c>
    </row>
    <row r="54" spans="1:5" x14ac:dyDescent="0.25">
      <c r="A54">
        <f t="shared" si="0"/>
        <v>52</v>
      </c>
      <c r="B54" s="5" t="s">
        <v>330</v>
      </c>
      <c r="C54" s="33" t="s">
        <v>55</v>
      </c>
      <c r="D54" s="34">
        <v>60</v>
      </c>
      <c r="E54" s="2">
        <v>83400</v>
      </c>
    </row>
    <row r="55" spans="1:5" x14ac:dyDescent="0.25">
      <c r="A55">
        <f t="shared" si="0"/>
        <v>53</v>
      </c>
      <c r="B55" s="5" t="s">
        <v>330</v>
      </c>
      <c r="C55" s="33" t="s">
        <v>56</v>
      </c>
      <c r="D55" s="34">
        <v>947</v>
      </c>
      <c r="E55" s="2">
        <v>3115630</v>
      </c>
    </row>
    <row r="56" spans="1:5" x14ac:dyDescent="0.25">
      <c r="A56">
        <f t="shared" si="0"/>
        <v>54</v>
      </c>
      <c r="B56" s="5" t="s">
        <v>330</v>
      </c>
      <c r="C56" s="33" t="s">
        <v>57</v>
      </c>
      <c r="D56" s="34">
        <v>334</v>
      </c>
      <c r="E56" s="2">
        <v>1332660</v>
      </c>
    </row>
    <row r="57" spans="1:5" x14ac:dyDescent="0.25">
      <c r="A57">
        <f t="shared" si="0"/>
        <v>55</v>
      </c>
      <c r="B57" s="5" t="s">
        <v>330</v>
      </c>
      <c r="C57" s="33" t="s">
        <v>58</v>
      </c>
      <c r="D57" s="34">
        <v>29</v>
      </c>
      <c r="E57" s="2">
        <v>14210</v>
      </c>
    </row>
    <row r="58" spans="1:5" x14ac:dyDescent="0.25">
      <c r="A58">
        <f t="shared" si="0"/>
        <v>56</v>
      </c>
      <c r="B58" s="5" t="s">
        <v>330</v>
      </c>
      <c r="C58" s="33" t="s">
        <v>59</v>
      </c>
      <c r="D58" s="34">
        <v>411</v>
      </c>
      <c r="E58" s="2">
        <v>1220670</v>
      </c>
    </row>
    <row r="59" spans="1:5" x14ac:dyDescent="0.25">
      <c r="A59">
        <f t="shared" si="0"/>
        <v>57</v>
      </c>
      <c r="B59" s="5" t="s">
        <v>330</v>
      </c>
      <c r="C59" s="33" t="s">
        <v>60</v>
      </c>
      <c r="D59" s="34">
        <v>867</v>
      </c>
      <c r="E59" s="2">
        <v>199410</v>
      </c>
    </row>
    <row r="60" spans="1:5" x14ac:dyDescent="0.25">
      <c r="A60">
        <f t="shared" si="0"/>
        <v>58</v>
      </c>
      <c r="B60" s="5" t="s">
        <v>330</v>
      </c>
      <c r="C60" s="33" t="s">
        <v>61</v>
      </c>
      <c r="D60" s="34">
        <v>595</v>
      </c>
      <c r="E60" s="2">
        <v>297500</v>
      </c>
    </row>
    <row r="61" spans="1:5" x14ac:dyDescent="0.25">
      <c r="A61">
        <f t="shared" si="0"/>
        <v>59</v>
      </c>
      <c r="B61" s="5" t="s">
        <v>330</v>
      </c>
      <c r="C61" s="33" t="s">
        <v>62</v>
      </c>
      <c r="D61" s="34">
        <v>69</v>
      </c>
      <c r="E61" s="2">
        <v>34500</v>
      </c>
    </row>
    <row r="62" spans="1:5" x14ac:dyDescent="0.25">
      <c r="A62">
        <f t="shared" si="0"/>
        <v>60</v>
      </c>
      <c r="B62" s="5" t="s">
        <v>330</v>
      </c>
      <c r="C62" s="33" t="s">
        <v>63</v>
      </c>
      <c r="D62" s="34">
        <v>69</v>
      </c>
      <c r="E62" s="2">
        <v>434010</v>
      </c>
    </row>
    <row r="63" spans="1:5" x14ac:dyDescent="0.25">
      <c r="A63">
        <f t="shared" si="0"/>
        <v>61</v>
      </c>
      <c r="B63" s="5" t="s">
        <v>330</v>
      </c>
      <c r="C63" s="33" t="s">
        <v>64</v>
      </c>
      <c r="D63" s="34">
        <v>6</v>
      </c>
      <c r="E63" s="2">
        <v>18600</v>
      </c>
    </row>
    <row r="64" spans="1:5" x14ac:dyDescent="0.25">
      <c r="A64">
        <f t="shared" si="0"/>
        <v>62</v>
      </c>
      <c r="B64" s="5" t="s">
        <v>330</v>
      </c>
      <c r="C64" s="33" t="s">
        <v>65</v>
      </c>
      <c r="D64" s="34">
        <v>153</v>
      </c>
      <c r="E64" s="2">
        <v>53550</v>
      </c>
    </row>
    <row r="65" spans="1:5" x14ac:dyDescent="0.25">
      <c r="A65">
        <f t="shared" si="0"/>
        <v>63</v>
      </c>
      <c r="B65" s="5" t="s">
        <v>330</v>
      </c>
      <c r="C65" s="33" t="s">
        <v>66</v>
      </c>
      <c r="D65" s="34">
        <v>100</v>
      </c>
      <c r="E65" s="2">
        <v>65000</v>
      </c>
    </row>
    <row r="66" spans="1:5" x14ac:dyDescent="0.25">
      <c r="A66">
        <f t="shared" si="0"/>
        <v>64</v>
      </c>
      <c r="B66" s="5" t="s">
        <v>330</v>
      </c>
      <c r="C66" s="33" t="s">
        <v>67</v>
      </c>
      <c r="D66" s="34">
        <v>314</v>
      </c>
      <c r="E66" s="2">
        <v>628000</v>
      </c>
    </row>
    <row r="67" spans="1:5" x14ac:dyDescent="0.25">
      <c r="A67">
        <f t="shared" si="0"/>
        <v>65</v>
      </c>
      <c r="B67" s="5" t="s">
        <v>330</v>
      </c>
      <c r="C67" s="33" t="s">
        <v>68</v>
      </c>
      <c r="D67" s="34">
        <v>69</v>
      </c>
      <c r="E67" s="2">
        <v>22247</v>
      </c>
    </row>
    <row r="68" spans="1:5" x14ac:dyDescent="0.25">
      <c r="A68">
        <f t="shared" si="0"/>
        <v>66</v>
      </c>
      <c r="B68" s="5" t="s">
        <v>330</v>
      </c>
      <c r="C68" s="33" t="s">
        <v>69</v>
      </c>
      <c r="D68" s="34">
        <v>208</v>
      </c>
      <c r="E68" s="2">
        <v>226720</v>
      </c>
    </row>
    <row r="69" spans="1:5" x14ac:dyDescent="0.25">
      <c r="A69">
        <f t="shared" ref="A69:A132" si="1">A68+1</f>
        <v>67</v>
      </c>
      <c r="B69" s="5" t="s">
        <v>330</v>
      </c>
      <c r="C69" s="33" t="s">
        <v>70</v>
      </c>
      <c r="D69" s="34">
        <v>462</v>
      </c>
      <c r="E69" s="2">
        <v>595980</v>
      </c>
    </row>
    <row r="70" spans="1:5" x14ac:dyDescent="0.25">
      <c r="A70">
        <f t="shared" si="1"/>
        <v>68</v>
      </c>
      <c r="B70" s="5" t="s">
        <v>330</v>
      </c>
      <c r="C70" s="33" t="s">
        <v>71</v>
      </c>
      <c r="D70" s="34">
        <v>258</v>
      </c>
      <c r="E70" s="2">
        <v>307020</v>
      </c>
    </row>
    <row r="71" spans="1:5" x14ac:dyDescent="0.25">
      <c r="A71">
        <f t="shared" si="1"/>
        <v>69</v>
      </c>
      <c r="B71" s="5" t="s">
        <v>330</v>
      </c>
      <c r="C71" s="33" t="s">
        <v>72</v>
      </c>
      <c r="D71" s="34">
        <v>23</v>
      </c>
      <c r="E71" s="2">
        <v>60835</v>
      </c>
    </row>
    <row r="72" spans="1:5" x14ac:dyDescent="0.25">
      <c r="A72">
        <f t="shared" si="1"/>
        <v>70</v>
      </c>
      <c r="B72" s="5" t="s">
        <v>330</v>
      </c>
      <c r="C72" s="33" t="s">
        <v>73</v>
      </c>
      <c r="D72" s="34">
        <v>2</v>
      </c>
      <c r="E72" s="2">
        <v>2200</v>
      </c>
    </row>
    <row r="73" spans="1:5" x14ac:dyDescent="0.25">
      <c r="A73">
        <f t="shared" si="1"/>
        <v>71</v>
      </c>
      <c r="B73" s="5" t="s">
        <v>330</v>
      </c>
      <c r="C73" s="33" t="s">
        <v>74</v>
      </c>
      <c r="D73" s="34">
        <v>28</v>
      </c>
      <c r="E73" s="2">
        <v>74200</v>
      </c>
    </row>
    <row r="74" spans="1:5" x14ac:dyDescent="0.25">
      <c r="A74">
        <f t="shared" si="1"/>
        <v>72</v>
      </c>
      <c r="B74" s="5" t="s">
        <v>330</v>
      </c>
      <c r="C74" s="33" t="s">
        <v>75</v>
      </c>
      <c r="D74" s="34">
        <v>6</v>
      </c>
      <c r="E74" s="2">
        <v>12000</v>
      </c>
    </row>
    <row r="75" spans="1:5" x14ac:dyDescent="0.25">
      <c r="A75">
        <f t="shared" si="1"/>
        <v>73</v>
      </c>
      <c r="B75" s="5" t="s">
        <v>329</v>
      </c>
      <c r="C75" s="33" t="s">
        <v>76</v>
      </c>
      <c r="D75" s="34">
        <v>42</v>
      </c>
      <c r="E75" s="2">
        <f>1100*D75</f>
        <v>46200</v>
      </c>
    </row>
    <row r="76" spans="1:5" x14ac:dyDescent="0.25">
      <c r="A76">
        <f t="shared" si="1"/>
        <v>74</v>
      </c>
      <c r="B76" s="5" t="s">
        <v>329</v>
      </c>
      <c r="C76" s="33" t="s">
        <v>77</v>
      </c>
      <c r="D76" s="34">
        <v>137</v>
      </c>
      <c r="E76" s="2">
        <f>936*D76</f>
        <v>128232</v>
      </c>
    </row>
    <row r="77" spans="1:5" x14ac:dyDescent="0.25">
      <c r="A77" s="5">
        <f t="shared" si="1"/>
        <v>75</v>
      </c>
      <c r="B77" s="5" t="s">
        <v>329</v>
      </c>
      <c r="C77" s="33" t="s">
        <v>78</v>
      </c>
      <c r="D77" s="34">
        <v>208</v>
      </c>
      <c r="E77" s="2">
        <v>270400</v>
      </c>
    </row>
    <row r="78" spans="1:5" x14ac:dyDescent="0.25">
      <c r="A78" s="5">
        <f t="shared" si="1"/>
        <v>76</v>
      </c>
      <c r="B78" s="5" t="s">
        <v>329</v>
      </c>
      <c r="C78" s="33" t="s">
        <v>79</v>
      </c>
      <c r="D78" s="34">
        <v>132</v>
      </c>
      <c r="E78" s="2">
        <f>1011*D78</f>
        <v>133452</v>
      </c>
    </row>
    <row r="79" spans="1:5" x14ac:dyDescent="0.25">
      <c r="A79" s="5">
        <f t="shared" si="1"/>
        <v>77</v>
      </c>
      <c r="B79" s="5" t="s">
        <v>329</v>
      </c>
      <c r="C79" s="33" t="s">
        <v>80</v>
      </c>
      <c r="D79" s="34">
        <v>369</v>
      </c>
      <c r="E79" s="2">
        <v>79478</v>
      </c>
    </row>
    <row r="80" spans="1:5" x14ac:dyDescent="0.25">
      <c r="A80" s="5">
        <f t="shared" si="1"/>
        <v>78</v>
      </c>
      <c r="B80" s="5" t="s">
        <v>329</v>
      </c>
      <c r="C80" s="33" t="s">
        <v>81</v>
      </c>
      <c r="D80" s="34">
        <v>4402</v>
      </c>
      <c r="E80" s="2">
        <f>2080*D80</f>
        <v>9156160</v>
      </c>
    </row>
    <row r="81" spans="1:5" x14ac:dyDescent="0.25">
      <c r="A81" s="5">
        <f t="shared" si="1"/>
        <v>79</v>
      </c>
      <c r="B81" s="5" t="s">
        <v>329</v>
      </c>
      <c r="C81" s="33" t="s">
        <v>82</v>
      </c>
      <c r="D81" s="34">
        <v>187</v>
      </c>
      <c r="E81" s="2">
        <v>44880</v>
      </c>
    </row>
    <row r="82" spans="1:5" x14ac:dyDescent="0.25">
      <c r="A82" s="5">
        <f t="shared" si="1"/>
        <v>80</v>
      </c>
      <c r="B82" s="5" t="s">
        <v>329</v>
      </c>
      <c r="C82" s="33" t="s">
        <v>83</v>
      </c>
      <c r="D82" s="34">
        <v>379</v>
      </c>
      <c r="E82" s="2">
        <f>4031*D82</f>
        <v>1527749</v>
      </c>
    </row>
    <row r="83" spans="1:5" x14ac:dyDescent="0.25">
      <c r="A83" s="5">
        <f t="shared" si="1"/>
        <v>81</v>
      </c>
      <c r="B83" s="5" t="s">
        <v>329</v>
      </c>
      <c r="C83" s="33" t="s">
        <v>84</v>
      </c>
      <c r="D83" s="34">
        <v>129</v>
      </c>
      <c r="E83" s="2">
        <f>977*D83</f>
        <v>126033</v>
      </c>
    </row>
    <row r="84" spans="1:5" x14ac:dyDescent="0.25">
      <c r="A84" s="5">
        <f t="shared" si="1"/>
        <v>82</v>
      </c>
      <c r="B84" s="5" t="s">
        <v>330</v>
      </c>
      <c r="C84" s="33" t="s">
        <v>86</v>
      </c>
      <c r="D84" s="34">
        <v>51</v>
      </c>
      <c r="E84" s="2">
        <v>1536936</v>
      </c>
    </row>
    <row r="85" spans="1:5" x14ac:dyDescent="0.25">
      <c r="A85" s="5">
        <f t="shared" si="1"/>
        <v>83</v>
      </c>
      <c r="B85" s="5" t="s">
        <v>333</v>
      </c>
      <c r="C85" s="33" t="s">
        <v>87</v>
      </c>
      <c r="D85" s="34">
        <v>34</v>
      </c>
      <c r="E85" s="2">
        <v>20230</v>
      </c>
    </row>
    <row r="86" spans="1:5" x14ac:dyDescent="0.25">
      <c r="A86" s="5">
        <f t="shared" si="1"/>
        <v>84</v>
      </c>
      <c r="B86" s="5" t="s">
        <v>333</v>
      </c>
      <c r="C86" s="33" t="s">
        <v>88</v>
      </c>
      <c r="D86" s="34">
        <v>9433</v>
      </c>
      <c r="E86" s="2">
        <v>5159851</v>
      </c>
    </row>
    <row r="87" spans="1:5" x14ac:dyDescent="0.25">
      <c r="A87" s="5">
        <f t="shared" si="1"/>
        <v>85</v>
      </c>
      <c r="B87" s="5" t="s">
        <v>333</v>
      </c>
      <c r="C87" s="33" t="s">
        <v>89</v>
      </c>
      <c r="D87" s="34">
        <v>754</v>
      </c>
      <c r="E87" s="2">
        <v>439582</v>
      </c>
    </row>
    <row r="88" spans="1:5" x14ac:dyDescent="0.25">
      <c r="A88" s="5">
        <f t="shared" si="1"/>
        <v>86</v>
      </c>
      <c r="B88" s="5" t="s">
        <v>333</v>
      </c>
      <c r="C88" s="33" t="s">
        <v>90</v>
      </c>
      <c r="D88" s="34">
        <v>760</v>
      </c>
      <c r="E88" s="2">
        <v>359480</v>
      </c>
    </row>
    <row r="89" spans="1:5" x14ac:dyDescent="0.25">
      <c r="A89" s="5">
        <f t="shared" si="1"/>
        <v>87</v>
      </c>
      <c r="B89" s="5" t="s">
        <v>333</v>
      </c>
      <c r="C89" s="33" t="s">
        <v>91</v>
      </c>
      <c r="D89" s="34">
        <v>9250</v>
      </c>
      <c r="E89" s="2">
        <v>4181000</v>
      </c>
    </row>
    <row r="90" spans="1:5" x14ac:dyDescent="0.25">
      <c r="A90" s="5">
        <f t="shared" si="1"/>
        <v>88</v>
      </c>
      <c r="B90" s="5" t="s">
        <v>333</v>
      </c>
      <c r="C90" s="33" t="s">
        <v>92</v>
      </c>
      <c r="D90" s="34">
        <v>659</v>
      </c>
      <c r="E90" s="2">
        <v>415170</v>
      </c>
    </row>
    <row r="91" spans="1:5" x14ac:dyDescent="0.25">
      <c r="A91" s="5">
        <f t="shared" si="1"/>
        <v>89</v>
      </c>
      <c r="B91" s="5" t="s">
        <v>333</v>
      </c>
      <c r="C91" s="33" t="s">
        <v>93</v>
      </c>
      <c r="D91" s="34">
        <v>171</v>
      </c>
      <c r="E91" s="2">
        <v>119016</v>
      </c>
    </row>
    <row r="92" spans="1:5" x14ac:dyDescent="0.25">
      <c r="A92" s="5">
        <f t="shared" si="1"/>
        <v>90</v>
      </c>
      <c r="B92" s="5" t="s">
        <v>329</v>
      </c>
      <c r="C92" s="33" t="s">
        <v>94</v>
      </c>
      <c r="D92" s="34">
        <v>82</v>
      </c>
      <c r="E92" s="2">
        <v>15580</v>
      </c>
    </row>
    <row r="93" spans="1:5" x14ac:dyDescent="0.25">
      <c r="A93" s="5">
        <f t="shared" si="1"/>
        <v>91</v>
      </c>
      <c r="B93" s="5" t="s">
        <v>329</v>
      </c>
      <c r="C93" s="33" t="s">
        <v>95</v>
      </c>
      <c r="D93" s="34">
        <v>14</v>
      </c>
      <c r="E93" s="2">
        <v>11200</v>
      </c>
    </row>
    <row r="94" spans="1:5" x14ac:dyDescent="0.25">
      <c r="A94" s="5">
        <f t="shared" si="1"/>
        <v>92</v>
      </c>
      <c r="B94" s="5" t="s">
        <v>330</v>
      </c>
      <c r="C94" s="33" t="s">
        <v>96</v>
      </c>
      <c r="D94" s="34">
        <v>106</v>
      </c>
      <c r="E94" s="2">
        <v>97520</v>
      </c>
    </row>
    <row r="95" spans="1:5" x14ac:dyDescent="0.25">
      <c r="A95" s="5">
        <f t="shared" si="1"/>
        <v>93</v>
      </c>
      <c r="B95" s="5" t="s">
        <v>330</v>
      </c>
      <c r="C95" s="33" t="s">
        <v>97</v>
      </c>
      <c r="D95" s="34">
        <v>84</v>
      </c>
      <c r="E95" s="2">
        <v>66360</v>
      </c>
    </row>
    <row r="96" spans="1:5" x14ac:dyDescent="0.25">
      <c r="A96" s="5">
        <f t="shared" si="1"/>
        <v>94</v>
      </c>
      <c r="B96" s="5" t="s">
        <v>330</v>
      </c>
      <c r="C96" s="33" t="s">
        <v>98</v>
      </c>
      <c r="D96" s="34">
        <v>48</v>
      </c>
      <c r="E96" s="2">
        <v>37920</v>
      </c>
    </row>
    <row r="97" spans="1:5" x14ac:dyDescent="0.25">
      <c r="A97" s="5">
        <f t="shared" si="1"/>
        <v>95</v>
      </c>
      <c r="B97" s="5" t="s">
        <v>330</v>
      </c>
      <c r="C97" s="33" t="s">
        <v>99</v>
      </c>
      <c r="D97" s="34">
        <v>18</v>
      </c>
      <c r="E97" s="2">
        <v>17820</v>
      </c>
    </row>
    <row r="98" spans="1:5" x14ac:dyDescent="0.25">
      <c r="A98" s="5">
        <f t="shared" si="1"/>
        <v>96</v>
      </c>
      <c r="B98" s="5" t="s">
        <v>330</v>
      </c>
      <c r="C98" s="33" t="s">
        <v>100</v>
      </c>
      <c r="D98" s="34">
        <v>5</v>
      </c>
      <c r="E98" s="2">
        <v>3350</v>
      </c>
    </row>
    <row r="99" spans="1:5" x14ac:dyDescent="0.25">
      <c r="A99" s="5">
        <f t="shared" si="1"/>
        <v>97</v>
      </c>
      <c r="B99" s="5" t="s">
        <v>330</v>
      </c>
      <c r="C99" s="33" t="s">
        <v>101</v>
      </c>
      <c r="D99" s="34">
        <v>30</v>
      </c>
      <c r="E99" s="2">
        <v>25500</v>
      </c>
    </row>
    <row r="100" spans="1:5" x14ac:dyDescent="0.25">
      <c r="A100" s="5">
        <f t="shared" si="1"/>
        <v>98</v>
      </c>
      <c r="B100" s="5" t="s">
        <v>330</v>
      </c>
      <c r="C100" s="33" t="s">
        <v>102</v>
      </c>
      <c r="D100" s="34">
        <v>52</v>
      </c>
      <c r="E100" s="2">
        <v>30680</v>
      </c>
    </row>
    <row r="101" spans="1:5" x14ac:dyDescent="0.25">
      <c r="A101" s="5">
        <f t="shared" si="1"/>
        <v>99</v>
      </c>
      <c r="B101" s="5" t="s">
        <v>331</v>
      </c>
      <c r="C101" s="33" t="s">
        <v>103</v>
      </c>
      <c r="D101" s="34">
        <v>48</v>
      </c>
      <c r="E101" s="2">
        <v>76800</v>
      </c>
    </row>
    <row r="102" spans="1:5" x14ac:dyDescent="0.25">
      <c r="A102" s="5">
        <f t="shared" si="1"/>
        <v>100</v>
      </c>
      <c r="B102" s="5" t="s">
        <v>332</v>
      </c>
      <c r="C102" s="33" t="s">
        <v>104</v>
      </c>
      <c r="D102" s="34">
        <v>318</v>
      </c>
      <c r="E102" s="2">
        <v>92220</v>
      </c>
    </row>
    <row r="103" spans="1:5" x14ac:dyDescent="0.25">
      <c r="A103" s="5">
        <f t="shared" si="1"/>
        <v>101</v>
      </c>
      <c r="B103" s="5" t="s">
        <v>330</v>
      </c>
      <c r="C103" s="33" t="s">
        <v>105</v>
      </c>
      <c r="D103" s="34">
        <v>483</v>
      </c>
      <c r="E103" s="2">
        <v>111090</v>
      </c>
    </row>
    <row r="104" spans="1:5" x14ac:dyDescent="0.25">
      <c r="A104" s="5">
        <f t="shared" si="1"/>
        <v>102</v>
      </c>
      <c r="B104" s="5" t="s">
        <v>330</v>
      </c>
      <c r="C104" s="33" t="s">
        <v>106</v>
      </c>
      <c r="D104" s="34">
        <v>130</v>
      </c>
      <c r="E104" s="2">
        <v>39000</v>
      </c>
    </row>
    <row r="105" spans="1:5" x14ac:dyDescent="0.25">
      <c r="A105" s="5">
        <f t="shared" si="1"/>
        <v>103</v>
      </c>
      <c r="B105" s="5" t="s">
        <v>330</v>
      </c>
      <c r="C105" s="33" t="s">
        <v>107</v>
      </c>
      <c r="D105" s="34">
        <v>266</v>
      </c>
      <c r="E105" s="2">
        <v>111720</v>
      </c>
    </row>
    <row r="106" spans="1:5" x14ac:dyDescent="0.25">
      <c r="A106" s="5">
        <f t="shared" si="1"/>
        <v>104</v>
      </c>
      <c r="B106" s="5" t="s">
        <v>330</v>
      </c>
      <c r="C106" s="33" t="s">
        <v>108</v>
      </c>
      <c r="D106" s="34">
        <v>20</v>
      </c>
      <c r="E106" s="2">
        <v>20000</v>
      </c>
    </row>
    <row r="107" spans="1:5" x14ac:dyDescent="0.25">
      <c r="A107" s="5">
        <f t="shared" si="1"/>
        <v>105</v>
      </c>
      <c r="B107" s="5" t="s">
        <v>330</v>
      </c>
      <c r="C107" s="33" t="s">
        <v>109</v>
      </c>
      <c r="D107" s="34">
        <v>51</v>
      </c>
      <c r="E107" s="2">
        <v>15300</v>
      </c>
    </row>
    <row r="108" spans="1:5" x14ac:dyDescent="0.25">
      <c r="A108" s="5">
        <f t="shared" si="1"/>
        <v>106</v>
      </c>
      <c r="B108" s="5" t="s">
        <v>330</v>
      </c>
      <c r="C108" s="33" t="s">
        <v>110</v>
      </c>
      <c r="D108" s="34">
        <v>239</v>
      </c>
      <c r="E108" s="2">
        <v>7131296</v>
      </c>
    </row>
    <row r="109" spans="1:5" x14ac:dyDescent="0.25">
      <c r="A109" s="5">
        <f t="shared" si="1"/>
        <v>107</v>
      </c>
      <c r="B109" s="5" t="s">
        <v>330</v>
      </c>
      <c r="C109" s="33" t="s">
        <v>111</v>
      </c>
      <c r="D109" s="34">
        <v>29</v>
      </c>
      <c r="E109" s="2">
        <v>29000</v>
      </c>
    </row>
    <row r="110" spans="1:5" x14ac:dyDescent="0.25">
      <c r="A110" s="5">
        <f t="shared" si="1"/>
        <v>108</v>
      </c>
      <c r="B110" s="5" t="s">
        <v>330</v>
      </c>
      <c r="C110" s="33" t="s">
        <v>112</v>
      </c>
      <c r="D110" s="34">
        <v>66</v>
      </c>
      <c r="E110" s="2">
        <f>689*D110</f>
        <v>45474</v>
      </c>
    </row>
    <row r="111" spans="1:5" x14ac:dyDescent="0.25">
      <c r="A111" s="5">
        <f t="shared" si="1"/>
        <v>109</v>
      </c>
      <c r="B111" s="5" t="s">
        <v>330</v>
      </c>
      <c r="C111" s="33" t="s">
        <v>113</v>
      </c>
      <c r="D111" s="34">
        <v>88</v>
      </c>
      <c r="E111" s="2">
        <v>118800</v>
      </c>
    </row>
    <row r="112" spans="1:5" x14ac:dyDescent="0.25">
      <c r="A112" s="5">
        <f t="shared" si="1"/>
        <v>110</v>
      </c>
      <c r="B112" s="5" t="s">
        <v>333</v>
      </c>
      <c r="C112" s="33" t="s">
        <v>114</v>
      </c>
      <c r="D112" s="34">
        <v>1789</v>
      </c>
      <c r="E112" s="2">
        <f>90*D112</f>
        <v>161010</v>
      </c>
    </row>
    <row r="113" spans="1:5" x14ac:dyDescent="0.25">
      <c r="A113" s="5">
        <f t="shared" si="1"/>
        <v>111</v>
      </c>
      <c r="B113" s="5" t="s">
        <v>333</v>
      </c>
      <c r="C113" s="33" t="s">
        <v>115</v>
      </c>
      <c r="D113" s="34">
        <v>2705</v>
      </c>
      <c r="E113" s="2">
        <f>D113*50</f>
        <v>135250</v>
      </c>
    </row>
    <row r="114" spans="1:5" x14ac:dyDescent="0.25">
      <c r="A114" s="5">
        <f t="shared" si="1"/>
        <v>112</v>
      </c>
      <c r="B114" s="5" t="s">
        <v>333</v>
      </c>
      <c r="C114" s="33" t="s">
        <v>116</v>
      </c>
      <c r="D114" s="34">
        <v>2008</v>
      </c>
      <c r="E114" s="2">
        <f>+D114*30</f>
        <v>60240</v>
      </c>
    </row>
    <row r="115" spans="1:5" x14ac:dyDescent="0.25">
      <c r="A115" s="5">
        <f t="shared" si="1"/>
        <v>113</v>
      </c>
      <c r="B115" s="5" t="s">
        <v>330</v>
      </c>
      <c r="C115" s="33" t="s">
        <v>117</v>
      </c>
      <c r="D115" s="34">
        <v>14</v>
      </c>
      <c r="E115" s="2">
        <v>9100</v>
      </c>
    </row>
    <row r="116" spans="1:5" x14ac:dyDescent="0.25">
      <c r="A116" s="5">
        <f t="shared" si="1"/>
        <v>114</v>
      </c>
      <c r="B116" s="5" t="s">
        <v>330</v>
      </c>
      <c r="C116" s="33" t="s">
        <v>118</v>
      </c>
      <c r="D116" s="34">
        <v>15</v>
      </c>
      <c r="E116" s="2">
        <v>9750</v>
      </c>
    </row>
    <row r="117" spans="1:5" x14ac:dyDescent="0.25">
      <c r="A117" s="5">
        <f t="shared" si="1"/>
        <v>115</v>
      </c>
      <c r="B117" s="5" t="s">
        <v>329</v>
      </c>
      <c r="C117" s="33" t="s">
        <v>119</v>
      </c>
      <c r="D117" s="34">
        <v>2657</v>
      </c>
      <c r="E117" s="2">
        <f>944*D117</f>
        <v>2508208</v>
      </c>
    </row>
    <row r="118" spans="1:5" x14ac:dyDescent="0.25">
      <c r="A118" s="5">
        <f t="shared" si="1"/>
        <v>116</v>
      </c>
      <c r="B118" s="5" t="s">
        <v>333</v>
      </c>
      <c r="C118" s="33" t="s">
        <v>120</v>
      </c>
      <c r="D118" s="34">
        <v>2229</v>
      </c>
      <c r="E118" s="2">
        <f>20*D118</f>
        <v>44580</v>
      </c>
    </row>
    <row r="119" spans="1:5" x14ac:dyDescent="0.25">
      <c r="A119" s="5">
        <f t="shared" si="1"/>
        <v>117</v>
      </c>
      <c r="B119" s="5" t="s">
        <v>331</v>
      </c>
      <c r="C119" s="33" t="s">
        <v>121</v>
      </c>
      <c r="D119" s="34">
        <v>120</v>
      </c>
      <c r="E119" s="2">
        <v>103200</v>
      </c>
    </row>
    <row r="120" spans="1:5" x14ac:dyDescent="0.25">
      <c r="A120" s="5">
        <f t="shared" si="1"/>
        <v>118</v>
      </c>
      <c r="B120" s="5" t="s">
        <v>331</v>
      </c>
      <c r="C120" s="33" t="s">
        <v>122</v>
      </c>
      <c r="D120" s="34">
        <v>239</v>
      </c>
      <c r="E120" s="2">
        <v>117110</v>
      </c>
    </row>
    <row r="121" spans="1:5" x14ac:dyDescent="0.25">
      <c r="A121" s="5">
        <f t="shared" si="1"/>
        <v>119</v>
      </c>
      <c r="B121" s="5" t="s">
        <v>331</v>
      </c>
      <c r="C121" s="33" t="s">
        <v>123</v>
      </c>
      <c r="D121" s="34">
        <v>19</v>
      </c>
      <c r="E121" s="2">
        <v>32110</v>
      </c>
    </row>
    <row r="122" spans="1:5" x14ac:dyDescent="0.25">
      <c r="A122" s="5">
        <f t="shared" si="1"/>
        <v>120</v>
      </c>
      <c r="B122" s="5" t="s">
        <v>331</v>
      </c>
      <c r="C122" s="33" t="s">
        <v>124</v>
      </c>
      <c r="D122" s="34">
        <v>62</v>
      </c>
      <c r="E122" s="2">
        <v>61380</v>
      </c>
    </row>
    <row r="123" spans="1:5" x14ac:dyDescent="0.25">
      <c r="A123" s="5">
        <f t="shared" si="1"/>
        <v>121</v>
      </c>
      <c r="B123" s="5" t="s">
        <v>331</v>
      </c>
      <c r="C123" s="33" t="s">
        <v>125</v>
      </c>
      <c r="D123" s="34">
        <v>280</v>
      </c>
      <c r="E123" s="2">
        <v>84000</v>
      </c>
    </row>
    <row r="124" spans="1:5" x14ac:dyDescent="0.25">
      <c r="A124" s="5">
        <f t="shared" si="1"/>
        <v>122</v>
      </c>
      <c r="B124" s="5" t="s">
        <v>331</v>
      </c>
      <c r="C124" s="33" t="s">
        <v>126</v>
      </c>
      <c r="D124" s="34">
        <v>212</v>
      </c>
      <c r="E124" s="2">
        <v>103880</v>
      </c>
    </row>
    <row r="125" spans="1:5" x14ac:dyDescent="0.25">
      <c r="A125" s="5">
        <f t="shared" si="1"/>
        <v>123</v>
      </c>
      <c r="B125" s="5" t="s">
        <v>331</v>
      </c>
      <c r="C125" s="33" t="s">
        <v>127</v>
      </c>
      <c r="D125" s="34">
        <v>146</v>
      </c>
      <c r="E125" s="2">
        <v>144540</v>
      </c>
    </row>
    <row r="126" spans="1:5" x14ac:dyDescent="0.25">
      <c r="A126" s="5">
        <f t="shared" si="1"/>
        <v>124</v>
      </c>
      <c r="B126" s="5" t="s">
        <v>331</v>
      </c>
      <c r="C126" s="33" t="s">
        <v>128</v>
      </c>
      <c r="D126" s="34">
        <v>313</v>
      </c>
      <c r="E126" s="2">
        <v>90770</v>
      </c>
    </row>
    <row r="127" spans="1:5" x14ac:dyDescent="0.25">
      <c r="A127" s="5">
        <f t="shared" si="1"/>
        <v>125</v>
      </c>
      <c r="B127" s="5" t="s">
        <v>330</v>
      </c>
      <c r="C127" s="33" t="s">
        <v>129</v>
      </c>
      <c r="D127" s="34">
        <v>31</v>
      </c>
      <c r="E127" s="2">
        <v>67890</v>
      </c>
    </row>
    <row r="128" spans="1:5" x14ac:dyDescent="0.25">
      <c r="A128" s="5">
        <f t="shared" si="1"/>
        <v>126</v>
      </c>
      <c r="B128" s="5" t="s">
        <v>330</v>
      </c>
      <c r="C128" s="33" t="s">
        <v>130</v>
      </c>
      <c r="D128" s="34">
        <v>382</v>
      </c>
      <c r="E128" s="2">
        <v>359080</v>
      </c>
    </row>
    <row r="129" spans="1:5" x14ac:dyDescent="0.25">
      <c r="A129" s="5">
        <f t="shared" si="1"/>
        <v>127</v>
      </c>
      <c r="B129" s="5" t="s">
        <v>330</v>
      </c>
      <c r="C129" s="33" t="s">
        <v>131</v>
      </c>
      <c r="D129" s="34">
        <v>1</v>
      </c>
      <c r="E129" s="2">
        <v>2290</v>
      </c>
    </row>
    <row r="130" spans="1:5" x14ac:dyDescent="0.25">
      <c r="A130" s="5">
        <f t="shared" si="1"/>
        <v>128</v>
      </c>
      <c r="B130" s="5" t="s">
        <v>330</v>
      </c>
      <c r="C130" s="33" t="s">
        <v>132</v>
      </c>
      <c r="D130" s="34">
        <v>40</v>
      </c>
      <c r="E130" s="2">
        <v>79600</v>
      </c>
    </row>
    <row r="131" spans="1:5" x14ac:dyDescent="0.25">
      <c r="A131" s="5">
        <f t="shared" si="1"/>
        <v>129</v>
      </c>
      <c r="B131" s="5" t="s">
        <v>330</v>
      </c>
      <c r="C131" s="33" t="s">
        <v>133</v>
      </c>
      <c r="D131" s="34">
        <v>32</v>
      </c>
      <c r="E131" s="2">
        <v>320000</v>
      </c>
    </row>
    <row r="132" spans="1:5" x14ac:dyDescent="0.25">
      <c r="A132" s="5">
        <f t="shared" si="1"/>
        <v>130</v>
      </c>
      <c r="B132" s="5" t="s">
        <v>330</v>
      </c>
      <c r="C132" s="33" t="s">
        <v>134</v>
      </c>
      <c r="D132" s="34">
        <v>388</v>
      </c>
      <c r="E132" s="2">
        <f>500*D132</f>
        <v>194000</v>
      </c>
    </row>
    <row r="133" spans="1:5" x14ac:dyDescent="0.25">
      <c r="A133" s="5">
        <f t="shared" ref="A133:A149" si="2">A132+1</f>
        <v>131</v>
      </c>
      <c r="B133" s="5" t="s">
        <v>329</v>
      </c>
      <c r="C133" s="33" t="s">
        <v>135</v>
      </c>
      <c r="D133" s="34">
        <v>25</v>
      </c>
      <c r="E133" s="2">
        <f>2837*D133</f>
        <v>70925</v>
      </c>
    </row>
    <row r="134" spans="1:5" x14ac:dyDescent="0.25">
      <c r="A134" s="5">
        <f t="shared" si="2"/>
        <v>132</v>
      </c>
      <c r="B134" s="5" t="s">
        <v>331</v>
      </c>
      <c r="C134" s="33" t="s">
        <v>136</v>
      </c>
      <c r="D134" s="34">
        <v>468</v>
      </c>
      <c r="E134" s="2">
        <v>65520</v>
      </c>
    </row>
    <row r="135" spans="1:5" x14ac:dyDescent="0.25">
      <c r="A135" s="5">
        <f t="shared" si="2"/>
        <v>133</v>
      </c>
      <c r="B135" s="5" t="s">
        <v>334</v>
      </c>
      <c r="C135" s="33" t="s">
        <v>137</v>
      </c>
      <c r="D135" s="34">
        <v>47</v>
      </c>
      <c r="E135" s="2">
        <v>93530</v>
      </c>
    </row>
    <row r="136" spans="1:5" x14ac:dyDescent="0.25">
      <c r="A136" s="5">
        <f t="shared" si="2"/>
        <v>134</v>
      </c>
      <c r="B136" s="5" t="s">
        <v>330</v>
      </c>
      <c r="C136" s="33" t="s">
        <v>138</v>
      </c>
      <c r="D136" s="34">
        <v>27</v>
      </c>
      <c r="E136" s="2">
        <v>61830</v>
      </c>
    </row>
    <row r="137" spans="1:5" x14ac:dyDescent="0.25">
      <c r="A137" s="5">
        <f t="shared" si="2"/>
        <v>135</v>
      </c>
      <c r="B137" s="5" t="s">
        <v>331</v>
      </c>
      <c r="C137" s="33" t="s">
        <v>139</v>
      </c>
      <c r="D137" s="34">
        <v>784</v>
      </c>
      <c r="E137" s="2">
        <v>27440</v>
      </c>
    </row>
    <row r="138" spans="1:5" x14ac:dyDescent="0.25">
      <c r="A138" s="5">
        <f t="shared" si="2"/>
        <v>136</v>
      </c>
      <c r="B138" s="5" t="s">
        <v>330</v>
      </c>
      <c r="C138" s="33" t="s">
        <v>140</v>
      </c>
      <c r="D138" s="34">
        <v>10</v>
      </c>
      <c r="E138" s="2">
        <v>19900</v>
      </c>
    </row>
    <row r="139" spans="1:5" x14ac:dyDescent="0.25">
      <c r="A139" s="5">
        <f t="shared" si="2"/>
        <v>137</v>
      </c>
      <c r="B139" s="5" t="s">
        <v>330</v>
      </c>
      <c r="C139" s="33" t="s">
        <v>141</v>
      </c>
      <c r="D139" s="34">
        <v>973</v>
      </c>
      <c r="E139" s="2">
        <v>3882270</v>
      </c>
    </row>
    <row r="140" spans="1:5" x14ac:dyDescent="0.25">
      <c r="A140" s="5">
        <f t="shared" si="2"/>
        <v>138</v>
      </c>
      <c r="B140" s="5" t="s">
        <v>330</v>
      </c>
      <c r="C140" s="33" t="s">
        <v>142</v>
      </c>
      <c r="D140" s="34">
        <v>18</v>
      </c>
      <c r="E140" s="2">
        <f>D140*35000</f>
        <v>630000</v>
      </c>
    </row>
    <row r="141" spans="1:5" x14ac:dyDescent="0.25">
      <c r="A141" s="5">
        <f t="shared" si="2"/>
        <v>139</v>
      </c>
      <c r="B141" s="5" t="s">
        <v>334</v>
      </c>
      <c r="C141" s="33" t="s">
        <v>143</v>
      </c>
      <c r="D141" s="34">
        <v>264</v>
      </c>
      <c r="E141" s="2">
        <v>176880</v>
      </c>
    </row>
    <row r="142" spans="1:5" x14ac:dyDescent="0.25">
      <c r="A142" s="5">
        <f t="shared" si="2"/>
        <v>140</v>
      </c>
      <c r="B142" s="5" t="s">
        <v>334</v>
      </c>
      <c r="C142" s="33" t="s">
        <v>144</v>
      </c>
      <c r="D142" s="34">
        <v>559</v>
      </c>
      <c r="E142" s="2">
        <v>1677000</v>
      </c>
    </row>
    <row r="143" spans="1:5" x14ac:dyDescent="0.25">
      <c r="A143" s="5">
        <f t="shared" si="2"/>
        <v>141</v>
      </c>
      <c r="B143" s="5" t="s">
        <v>334</v>
      </c>
      <c r="C143" s="33" t="s">
        <v>145</v>
      </c>
      <c r="D143" s="34">
        <v>214</v>
      </c>
      <c r="E143" s="2">
        <v>227910</v>
      </c>
    </row>
    <row r="144" spans="1:5" x14ac:dyDescent="0.25">
      <c r="A144" s="5">
        <f t="shared" si="2"/>
        <v>142</v>
      </c>
      <c r="B144" s="5" t="s">
        <v>334</v>
      </c>
      <c r="C144" s="33" t="s">
        <v>146</v>
      </c>
      <c r="D144" s="34">
        <v>20</v>
      </c>
      <c r="E144" s="2">
        <v>17400</v>
      </c>
    </row>
    <row r="145" spans="1:5" x14ac:dyDescent="0.25">
      <c r="A145" s="5">
        <f t="shared" si="2"/>
        <v>143</v>
      </c>
      <c r="B145" s="5" t="s">
        <v>334</v>
      </c>
      <c r="C145" s="33" t="s">
        <v>147</v>
      </c>
      <c r="D145" s="34">
        <v>214</v>
      </c>
      <c r="E145" s="2">
        <v>523230</v>
      </c>
    </row>
    <row r="146" spans="1:5" x14ac:dyDescent="0.25">
      <c r="A146" s="5">
        <f t="shared" si="2"/>
        <v>144</v>
      </c>
      <c r="B146" s="5" t="s">
        <v>334</v>
      </c>
      <c r="C146" s="33" t="s">
        <v>148</v>
      </c>
      <c r="D146" s="34">
        <v>153</v>
      </c>
      <c r="E146" s="2">
        <v>201960</v>
      </c>
    </row>
    <row r="147" spans="1:5" x14ac:dyDescent="0.25">
      <c r="A147" s="5">
        <f t="shared" si="2"/>
        <v>145</v>
      </c>
      <c r="B147" s="5" t="s">
        <v>334</v>
      </c>
      <c r="C147" s="33" t="s">
        <v>149</v>
      </c>
      <c r="D147" s="34">
        <v>7</v>
      </c>
      <c r="E147" s="2">
        <v>5040</v>
      </c>
    </row>
    <row r="148" spans="1:5" x14ac:dyDescent="0.25">
      <c r="A148" s="5">
        <f t="shared" si="2"/>
        <v>146</v>
      </c>
      <c r="B148" s="5" t="s">
        <v>334</v>
      </c>
      <c r="C148" s="33" t="s">
        <v>150</v>
      </c>
      <c r="D148" s="34">
        <v>45</v>
      </c>
      <c r="E148" s="2">
        <v>33970</v>
      </c>
    </row>
    <row r="149" spans="1:5" x14ac:dyDescent="0.25">
      <c r="A149" s="5">
        <f t="shared" si="2"/>
        <v>147</v>
      </c>
      <c r="B149" s="5" t="s">
        <v>329</v>
      </c>
      <c r="C149" s="33" t="s">
        <v>151</v>
      </c>
      <c r="D149" s="34">
        <v>659</v>
      </c>
      <c r="E149" s="2">
        <f>2534*D149</f>
        <v>1669906</v>
      </c>
    </row>
    <row r="150" spans="1:5" x14ac:dyDescent="0.25">
      <c r="E150" s="24">
        <f>SUM(E3:E149)</f>
        <v>63076237</v>
      </c>
    </row>
  </sheetData>
  <autoFilter ref="A2:E150" xr:uid="{00000000-0009-0000-0000-000000000000}"/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8"/>
  <sheetViews>
    <sheetView topLeftCell="A88" workbookViewId="0">
      <selection activeCell="B3" sqref="B3:D107"/>
    </sheetView>
  </sheetViews>
  <sheetFormatPr baseColWidth="10" defaultRowHeight="15" x14ac:dyDescent="0.25"/>
  <cols>
    <col min="1" max="1" width="6.140625" customWidth="1"/>
    <col min="2" max="2" width="16.28515625" customWidth="1"/>
    <col min="3" max="3" width="38.140625" customWidth="1"/>
    <col min="4" max="4" width="28.42578125" customWidth="1"/>
    <col min="5" max="5" width="15" style="16" customWidth="1"/>
  </cols>
  <sheetData>
    <row r="1" spans="1:6" ht="16.5" thickBot="1" x14ac:dyDescent="0.3">
      <c r="C1" s="31" t="s">
        <v>2</v>
      </c>
      <c r="D1" s="31"/>
    </row>
    <row r="2" spans="1:6" ht="15.75" thickBot="1" x14ac:dyDescent="0.3">
      <c r="A2" s="3" t="s">
        <v>0</v>
      </c>
      <c r="B2" s="3" t="s">
        <v>338</v>
      </c>
      <c r="C2" s="3" t="s">
        <v>1</v>
      </c>
      <c r="D2" s="4" t="s">
        <v>3</v>
      </c>
      <c r="E2" s="17" t="s">
        <v>327</v>
      </c>
    </row>
    <row r="3" spans="1:6" x14ac:dyDescent="0.25">
      <c r="A3">
        <v>1</v>
      </c>
      <c r="B3" s="29" t="s">
        <v>330</v>
      </c>
      <c r="C3" s="30" t="s">
        <v>4</v>
      </c>
      <c r="D3" s="30">
        <v>14</v>
      </c>
      <c r="E3" s="2">
        <f>2610*D3</f>
        <v>36540</v>
      </c>
      <c r="F3" s="13"/>
    </row>
    <row r="4" spans="1:6" x14ac:dyDescent="0.25">
      <c r="A4">
        <v>2</v>
      </c>
      <c r="B4" s="29" t="s">
        <v>330</v>
      </c>
      <c r="C4" s="30" t="s">
        <v>5</v>
      </c>
      <c r="D4" s="30">
        <v>30</v>
      </c>
      <c r="E4" s="2">
        <f>1090*D4</f>
        <v>32700</v>
      </c>
      <c r="F4" s="13"/>
    </row>
    <row r="5" spans="1:6" x14ac:dyDescent="0.25">
      <c r="A5">
        <v>3</v>
      </c>
      <c r="B5" s="29" t="s">
        <v>330</v>
      </c>
      <c r="C5" s="30" t="s">
        <v>6</v>
      </c>
      <c r="D5" s="30">
        <v>50</v>
      </c>
      <c r="E5" s="2">
        <v>67300</v>
      </c>
      <c r="F5" s="13"/>
    </row>
    <row r="6" spans="1:6" x14ac:dyDescent="0.25">
      <c r="A6">
        <v>4</v>
      </c>
      <c r="B6" s="29" t="s">
        <v>330</v>
      </c>
      <c r="C6" s="30" t="s">
        <v>7</v>
      </c>
      <c r="D6" s="30">
        <v>43</v>
      </c>
      <c r="E6" s="2">
        <v>103630</v>
      </c>
      <c r="F6" s="13"/>
    </row>
    <row r="7" spans="1:6" x14ac:dyDescent="0.25">
      <c r="A7">
        <v>5</v>
      </c>
      <c r="B7" s="29" t="s">
        <v>330</v>
      </c>
      <c r="C7" s="30" t="s">
        <v>8</v>
      </c>
      <c r="D7" s="30">
        <v>50</v>
      </c>
      <c r="E7" s="2">
        <v>48000</v>
      </c>
      <c r="F7" s="13"/>
    </row>
    <row r="8" spans="1:6" x14ac:dyDescent="0.25">
      <c r="A8">
        <v>6</v>
      </c>
      <c r="B8" s="29" t="s">
        <v>330</v>
      </c>
      <c r="C8" s="30" t="s">
        <v>9</v>
      </c>
      <c r="D8" s="30">
        <v>28</v>
      </c>
      <c r="E8" s="2">
        <v>24976</v>
      </c>
      <c r="F8" s="13"/>
    </row>
    <row r="9" spans="1:6" x14ac:dyDescent="0.25">
      <c r="A9">
        <v>7</v>
      </c>
      <c r="B9" s="29" t="s">
        <v>330</v>
      </c>
      <c r="C9" s="30" t="s">
        <v>12</v>
      </c>
      <c r="D9" s="30">
        <v>50</v>
      </c>
      <c r="E9" s="2">
        <v>133900</v>
      </c>
      <c r="F9" s="13"/>
    </row>
    <row r="10" spans="1:6" x14ac:dyDescent="0.25">
      <c r="A10">
        <v>8</v>
      </c>
      <c r="B10" s="29" t="s">
        <v>330</v>
      </c>
      <c r="C10" s="30" t="s">
        <v>13</v>
      </c>
      <c r="D10" s="30">
        <v>10</v>
      </c>
      <c r="E10" s="2">
        <f>2430*D10</f>
        <v>24300</v>
      </c>
      <c r="F10" s="13"/>
    </row>
    <row r="11" spans="1:6" x14ac:dyDescent="0.25">
      <c r="A11">
        <v>9</v>
      </c>
      <c r="B11" s="29" t="s">
        <v>330</v>
      </c>
      <c r="C11" s="30" t="s">
        <v>15</v>
      </c>
      <c r="D11" s="30">
        <v>8</v>
      </c>
      <c r="E11" s="2">
        <v>1760</v>
      </c>
      <c r="F11" s="13"/>
    </row>
    <row r="12" spans="1:6" x14ac:dyDescent="0.25">
      <c r="A12">
        <v>10</v>
      </c>
      <c r="B12" s="29" t="s">
        <v>330</v>
      </c>
      <c r="C12" s="30" t="s">
        <v>16</v>
      </c>
      <c r="D12" s="30">
        <v>129</v>
      </c>
      <c r="E12" s="2">
        <v>76110</v>
      </c>
      <c r="F12" s="13"/>
    </row>
    <row r="13" spans="1:6" x14ac:dyDescent="0.25">
      <c r="A13">
        <v>11</v>
      </c>
      <c r="B13" s="29" t="s">
        <v>330</v>
      </c>
      <c r="C13" s="30" t="s">
        <v>17</v>
      </c>
      <c r="D13" s="30">
        <v>190</v>
      </c>
      <c r="E13" s="2">
        <v>81700</v>
      </c>
      <c r="F13" s="13"/>
    </row>
    <row r="14" spans="1:6" x14ac:dyDescent="0.25">
      <c r="A14">
        <v>12</v>
      </c>
      <c r="B14" s="29" t="s">
        <v>330</v>
      </c>
      <c r="C14" s="30" t="s">
        <v>18</v>
      </c>
      <c r="D14" s="30">
        <v>535</v>
      </c>
      <c r="E14" s="2">
        <f>714*D14</f>
        <v>381990</v>
      </c>
      <c r="F14" s="13"/>
    </row>
    <row r="15" spans="1:6" x14ac:dyDescent="0.25">
      <c r="A15">
        <v>13</v>
      </c>
      <c r="B15" s="29" t="s">
        <v>330</v>
      </c>
      <c r="C15" s="30" t="s">
        <v>19</v>
      </c>
      <c r="D15" s="30">
        <v>77</v>
      </c>
      <c r="E15" s="2">
        <v>145530</v>
      </c>
      <c r="F15" s="13"/>
    </row>
    <row r="16" spans="1:6" x14ac:dyDescent="0.25">
      <c r="A16">
        <v>14</v>
      </c>
      <c r="B16" s="29" t="s">
        <v>330</v>
      </c>
      <c r="C16" s="30" t="s">
        <v>20</v>
      </c>
      <c r="D16" s="30">
        <v>4</v>
      </c>
      <c r="E16" s="2">
        <f>595*D16</f>
        <v>2380</v>
      </c>
      <c r="F16" s="13"/>
    </row>
    <row r="17" spans="1:6" x14ac:dyDescent="0.25">
      <c r="A17">
        <v>15</v>
      </c>
      <c r="B17" s="29" t="s">
        <v>330</v>
      </c>
      <c r="C17" s="30" t="s">
        <v>21</v>
      </c>
      <c r="D17" s="30">
        <v>73</v>
      </c>
      <c r="E17" s="2">
        <v>28470</v>
      </c>
      <c r="F17" s="13"/>
    </row>
    <row r="18" spans="1:6" x14ac:dyDescent="0.25">
      <c r="A18">
        <v>16</v>
      </c>
      <c r="B18" s="29" t="s">
        <v>330</v>
      </c>
      <c r="C18" s="30" t="s">
        <v>22</v>
      </c>
      <c r="D18" s="30">
        <v>48</v>
      </c>
      <c r="E18" s="2">
        <v>47520</v>
      </c>
      <c r="F18" s="13"/>
    </row>
    <row r="19" spans="1:6" x14ac:dyDescent="0.25">
      <c r="A19">
        <v>17</v>
      </c>
      <c r="B19" s="29" t="s">
        <v>330</v>
      </c>
      <c r="C19" s="30" t="s">
        <v>23</v>
      </c>
      <c r="D19" s="30">
        <v>67</v>
      </c>
      <c r="E19" s="2">
        <v>173530</v>
      </c>
      <c r="F19" s="13"/>
    </row>
    <row r="20" spans="1:6" x14ac:dyDescent="0.25">
      <c r="A20">
        <v>18</v>
      </c>
      <c r="B20" s="29" t="s">
        <v>330</v>
      </c>
      <c r="C20" s="30" t="s">
        <v>24</v>
      </c>
      <c r="D20" s="30">
        <v>45</v>
      </c>
      <c r="E20" s="2">
        <v>139050</v>
      </c>
      <c r="F20" s="13"/>
    </row>
    <row r="21" spans="1:6" x14ac:dyDescent="0.25">
      <c r="A21">
        <v>19</v>
      </c>
      <c r="B21" s="29" t="s">
        <v>330</v>
      </c>
      <c r="C21" s="30" t="s">
        <v>26</v>
      </c>
      <c r="D21" s="30">
        <v>64</v>
      </c>
      <c r="E21" s="2">
        <v>95360</v>
      </c>
      <c r="F21" s="13"/>
    </row>
    <row r="22" spans="1:6" x14ac:dyDescent="0.25">
      <c r="A22">
        <v>20</v>
      </c>
      <c r="B22" s="29" t="s">
        <v>330</v>
      </c>
      <c r="C22" s="30" t="s">
        <v>29</v>
      </c>
      <c r="D22" s="30">
        <v>48</v>
      </c>
      <c r="E22" s="2">
        <v>15456</v>
      </c>
      <c r="F22" s="13"/>
    </row>
    <row r="23" spans="1:6" x14ac:dyDescent="0.25">
      <c r="A23">
        <v>21</v>
      </c>
      <c r="B23" s="29" t="s">
        <v>330</v>
      </c>
      <c r="C23" s="30" t="s">
        <v>30</v>
      </c>
      <c r="D23" s="30">
        <v>55</v>
      </c>
      <c r="E23" s="2">
        <v>274450</v>
      </c>
      <c r="F23" s="13"/>
    </row>
    <row r="24" spans="1:6" x14ac:dyDescent="0.25">
      <c r="A24">
        <v>22</v>
      </c>
      <c r="B24" s="29" t="s">
        <v>330</v>
      </c>
      <c r="C24" s="30" t="s">
        <v>31</v>
      </c>
      <c r="D24" s="30">
        <v>53</v>
      </c>
      <c r="E24" s="2">
        <v>121370</v>
      </c>
      <c r="F24" s="13"/>
    </row>
    <row r="25" spans="1:6" x14ac:dyDescent="0.25">
      <c r="A25">
        <v>23</v>
      </c>
      <c r="B25" s="29" t="s">
        <v>330</v>
      </c>
      <c r="C25" s="30" t="s">
        <v>32</v>
      </c>
      <c r="D25" s="30">
        <v>10</v>
      </c>
      <c r="E25" s="2">
        <v>11900</v>
      </c>
      <c r="F25" s="13"/>
    </row>
    <row r="26" spans="1:6" x14ac:dyDescent="0.25">
      <c r="A26">
        <v>24</v>
      </c>
      <c r="B26" s="29" t="s">
        <v>330</v>
      </c>
      <c r="C26" s="30" t="s">
        <v>34</v>
      </c>
      <c r="D26" s="30">
        <v>12</v>
      </c>
      <c r="E26" s="2">
        <f>1500*D26</f>
        <v>18000</v>
      </c>
      <c r="F26" s="13"/>
    </row>
    <row r="27" spans="1:6" x14ac:dyDescent="0.25">
      <c r="A27">
        <v>25</v>
      </c>
      <c r="B27" s="29" t="s">
        <v>330</v>
      </c>
      <c r="C27" s="30" t="s">
        <v>35</v>
      </c>
      <c r="D27" s="30">
        <v>40</v>
      </c>
      <c r="E27" s="2">
        <f>600*D27</f>
        <v>24000</v>
      </c>
      <c r="F27" s="13"/>
    </row>
    <row r="28" spans="1:6" x14ac:dyDescent="0.25">
      <c r="A28">
        <v>26</v>
      </c>
      <c r="B28" s="29" t="s">
        <v>330</v>
      </c>
      <c r="C28" s="30" t="s">
        <v>36</v>
      </c>
      <c r="D28" s="30">
        <v>96</v>
      </c>
      <c r="E28" s="2">
        <v>287040</v>
      </c>
      <c r="F28" s="13"/>
    </row>
    <row r="29" spans="1:6" x14ac:dyDescent="0.25">
      <c r="A29">
        <v>27</v>
      </c>
      <c r="B29" s="29" t="s">
        <v>330</v>
      </c>
      <c r="C29" s="30" t="s">
        <v>37</v>
      </c>
      <c r="D29" s="30">
        <v>47</v>
      </c>
      <c r="E29" s="2">
        <v>3055</v>
      </c>
      <c r="F29" s="13"/>
    </row>
    <row r="30" spans="1:6" x14ac:dyDescent="0.25">
      <c r="A30">
        <v>28</v>
      </c>
      <c r="B30" s="29" t="s">
        <v>330</v>
      </c>
      <c r="C30" s="30" t="s">
        <v>38</v>
      </c>
      <c r="D30" s="30">
        <v>30</v>
      </c>
      <c r="E30" s="2">
        <v>9300</v>
      </c>
      <c r="F30" s="13"/>
    </row>
    <row r="31" spans="1:6" x14ac:dyDescent="0.25">
      <c r="A31">
        <v>29</v>
      </c>
      <c r="B31" s="29" t="s">
        <v>330</v>
      </c>
      <c r="C31" s="30" t="s">
        <v>39</v>
      </c>
      <c r="D31" s="30">
        <v>108</v>
      </c>
      <c r="E31" s="2">
        <v>34560</v>
      </c>
      <c r="F31" s="13"/>
    </row>
    <row r="32" spans="1:6" x14ac:dyDescent="0.25">
      <c r="A32">
        <v>30</v>
      </c>
      <c r="B32" s="29" t="s">
        <v>330</v>
      </c>
      <c r="C32" s="30" t="s">
        <v>40</v>
      </c>
      <c r="D32" s="30">
        <v>120</v>
      </c>
      <c r="E32" s="2">
        <v>38400</v>
      </c>
      <c r="F32" s="13"/>
    </row>
    <row r="33" spans="1:6" x14ac:dyDescent="0.25">
      <c r="A33">
        <v>31</v>
      </c>
      <c r="B33" s="29" t="s">
        <v>330</v>
      </c>
      <c r="C33" s="30" t="s">
        <v>41</v>
      </c>
      <c r="D33" s="30">
        <v>123</v>
      </c>
      <c r="E33" s="2">
        <v>39360</v>
      </c>
      <c r="F33" s="13"/>
    </row>
    <row r="34" spans="1:6" x14ac:dyDescent="0.25">
      <c r="A34">
        <v>32</v>
      </c>
      <c r="B34" s="29" t="s">
        <v>330</v>
      </c>
      <c r="C34" s="30" t="s">
        <v>42</v>
      </c>
      <c r="D34" s="30">
        <v>40</v>
      </c>
      <c r="E34" s="2">
        <v>12800</v>
      </c>
      <c r="F34" s="13"/>
    </row>
    <row r="35" spans="1:6" x14ac:dyDescent="0.25">
      <c r="A35">
        <v>33</v>
      </c>
      <c r="B35" s="29" t="s">
        <v>330</v>
      </c>
      <c r="C35" s="30" t="s">
        <v>43</v>
      </c>
      <c r="D35" s="30">
        <v>287</v>
      </c>
      <c r="E35" s="2">
        <v>57400</v>
      </c>
      <c r="F35" s="13"/>
    </row>
    <row r="36" spans="1:6" x14ac:dyDescent="0.25">
      <c r="A36">
        <v>34</v>
      </c>
      <c r="B36" s="29" t="s">
        <v>330</v>
      </c>
      <c r="C36" s="30" t="s">
        <v>44</v>
      </c>
      <c r="D36" s="30">
        <v>361</v>
      </c>
      <c r="E36" s="2">
        <v>72200</v>
      </c>
      <c r="F36" s="13"/>
    </row>
    <row r="37" spans="1:6" x14ac:dyDescent="0.25">
      <c r="A37">
        <v>35</v>
      </c>
      <c r="B37" s="29" t="s">
        <v>330</v>
      </c>
      <c r="C37" s="30" t="s">
        <v>45</v>
      </c>
      <c r="D37" s="30">
        <v>274</v>
      </c>
      <c r="E37" s="2">
        <v>54800</v>
      </c>
      <c r="F37" s="13"/>
    </row>
    <row r="38" spans="1:6" x14ac:dyDescent="0.25">
      <c r="A38">
        <v>36</v>
      </c>
      <c r="B38" s="29" t="s">
        <v>330</v>
      </c>
      <c r="C38" s="30" t="s">
        <v>51</v>
      </c>
      <c r="D38" s="30">
        <v>9</v>
      </c>
      <c r="E38" s="2">
        <v>39510</v>
      </c>
      <c r="F38" s="13"/>
    </row>
    <row r="39" spans="1:6" x14ac:dyDescent="0.25">
      <c r="A39">
        <v>37</v>
      </c>
      <c r="B39" s="29" t="s">
        <v>330</v>
      </c>
      <c r="C39" s="30" t="s">
        <v>52</v>
      </c>
      <c r="D39" s="30">
        <v>8</v>
      </c>
      <c r="E39" s="2">
        <v>35120</v>
      </c>
      <c r="F39" s="13"/>
    </row>
    <row r="40" spans="1:6" x14ac:dyDescent="0.25">
      <c r="A40">
        <v>38</v>
      </c>
      <c r="B40" s="29" t="s">
        <v>330</v>
      </c>
      <c r="C40" s="30" t="s">
        <v>53</v>
      </c>
      <c r="D40" s="30">
        <v>36</v>
      </c>
      <c r="E40" s="2">
        <v>64440</v>
      </c>
      <c r="F40" s="13"/>
    </row>
    <row r="41" spans="1:6" x14ac:dyDescent="0.25">
      <c r="A41">
        <v>39</v>
      </c>
      <c r="B41" s="29" t="s">
        <v>330</v>
      </c>
      <c r="C41" s="30" t="s">
        <v>55</v>
      </c>
      <c r="D41" s="30">
        <v>36</v>
      </c>
      <c r="E41" s="2">
        <v>50040</v>
      </c>
      <c r="F41" s="13"/>
    </row>
    <row r="42" spans="1:6" x14ac:dyDescent="0.25">
      <c r="A42">
        <v>40</v>
      </c>
      <c r="B42" s="29" t="s">
        <v>330</v>
      </c>
      <c r="C42" s="30" t="s">
        <v>56</v>
      </c>
      <c r="D42" s="30">
        <v>50</v>
      </c>
      <c r="E42" s="2">
        <v>164500</v>
      </c>
      <c r="F42" s="13"/>
    </row>
    <row r="43" spans="1:6" x14ac:dyDescent="0.25">
      <c r="A43">
        <v>41</v>
      </c>
      <c r="B43" s="29" t="s">
        <v>330</v>
      </c>
      <c r="C43" s="30" t="s">
        <v>57</v>
      </c>
      <c r="D43" s="30">
        <v>99</v>
      </c>
      <c r="E43" s="2">
        <v>395010</v>
      </c>
      <c r="F43" s="13"/>
    </row>
    <row r="44" spans="1:6" x14ac:dyDescent="0.25">
      <c r="A44">
        <v>42</v>
      </c>
      <c r="B44" s="29" t="s">
        <v>330</v>
      </c>
      <c r="C44" s="30" t="s">
        <v>58</v>
      </c>
      <c r="D44" s="30">
        <v>92</v>
      </c>
      <c r="E44" s="2">
        <v>45080</v>
      </c>
      <c r="F44" s="13"/>
    </row>
    <row r="45" spans="1:6" x14ac:dyDescent="0.25">
      <c r="A45">
        <v>43</v>
      </c>
      <c r="B45" s="29" t="s">
        <v>330</v>
      </c>
      <c r="C45" s="30" t="s">
        <v>60</v>
      </c>
      <c r="D45" s="30">
        <v>62</v>
      </c>
      <c r="E45" s="2">
        <v>14260</v>
      </c>
      <c r="F45" s="13"/>
    </row>
    <row r="46" spans="1:6" x14ac:dyDescent="0.25">
      <c r="A46">
        <v>44</v>
      </c>
      <c r="B46" s="29" t="s">
        <v>330</v>
      </c>
      <c r="C46" s="30" t="s">
        <v>61</v>
      </c>
      <c r="D46" s="30">
        <v>83</v>
      </c>
      <c r="E46" s="2">
        <v>41500</v>
      </c>
      <c r="F46" s="13"/>
    </row>
    <row r="47" spans="1:6" x14ac:dyDescent="0.25">
      <c r="A47">
        <v>45</v>
      </c>
      <c r="B47" s="29" t="s">
        <v>330</v>
      </c>
      <c r="C47" s="30" t="s">
        <v>62</v>
      </c>
      <c r="D47" s="30">
        <v>63</v>
      </c>
      <c r="E47" s="2">
        <v>31500</v>
      </c>
      <c r="F47" s="13"/>
    </row>
    <row r="48" spans="1:6" x14ac:dyDescent="0.25">
      <c r="A48">
        <v>46</v>
      </c>
      <c r="B48" s="29" t="s">
        <v>330</v>
      </c>
      <c r="C48" s="30" t="s">
        <v>63</v>
      </c>
      <c r="D48" s="30">
        <v>30</v>
      </c>
      <c r="E48" s="2">
        <v>188700</v>
      </c>
      <c r="F48" s="13"/>
    </row>
    <row r="49" spans="1:6" x14ac:dyDescent="0.25">
      <c r="A49">
        <v>47</v>
      </c>
      <c r="B49" s="29" t="s">
        <v>330</v>
      </c>
      <c r="C49" s="30" t="s">
        <v>64</v>
      </c>
      <c r="D49" s="30">
        <v>12</v>
      </c>
      <c r="E49" s="2">
        <v>37200</v>
      </c>
      <c r="F49" s="13"/>
    </row>
    <row r="50" spans="1:6" x14ac:dyDescent="0.25">
      <c r="A50">
        <v>48</v>
      </c>
      <c r="B50" s="29" t="s">
        <v>330</v>
      </c>
      <c r="C50" s="30" t="s">
        <v>65</v>
      </c>
      <c r="D50" s="30">
        <v>26</v>
      </c>
      <c r="E50" s="2">
        <v>9100</v>
      </c>
      <c r="F50" s="13"/>
    </row>
    <row r="51" spans="1:6" x14ac:dyDescent="0.25">
      <c r="A51">
        <v>49</v>
      </c>
      <c r="B51" s="29" t="s">
        <v>330</v>
      </c>
      <c r="C51" s="30" t="s">
        <v>66</v>
      </c>
      <c r="D51" s="30">
        <v>26</v>
      </c>
      <c r="E51" s="2">
        <v>16900</v>
      </c>
      <c r="F51" s="13"/>
    </row>
    <row r="52" spans="1:6" x14ac:dyDescent="0.25">
      <c r="A52">
        <v>50</v>
      </c>
      <c r="B52" s="29" t="s">
        <v>330</v>
      </c>
      <c r="C52" s="30" t="s">
        <v>67</v>
      </c>
      <c r="D52" s="30">
        <v>144</v>
      </c>
      <c r="E52" s="2">
        <v>288000</v>
      </c>
      <c r="F52" s="13"/>
    </row>
    <row r="53" spans="1:6" x14ac:dyDescent="0.25">
      <c r="A53">
        <v>51</v>
      </c>
      <c r="B53" s="29" t="s">
        <v>330</v>
      </c>
      <c r="C53" s="30" t="s">
        <v>69</v>
      </c>
      <c r="D53" s="30">
        <v>150</v>
      </c>
      <c r="E53" s="2">
        <v>163500</v>
      </c>
      <c r="F53" s="13"/>
    </row>
    <row r="54" spans="1:6" x14ac:dyDescent="0.25">
      <c r="A54">
        <v>52</v>
      </c>
      <c r="B54" s="29" t="s">
        <v>330</v>
      </c>
      <c r="C54" s="30" t="s">
        <v>70</v>
      </c>
      <c r="D54" s="30">
        <v>26</v>
      </c>
      <c r="E54" s="2">
        <v>33540</v>
      </c>
      <c r="F54" s="13"/>
    </row>
    <row r="55" spans="1:6" x14ac:dyDescent="0.25">
      <c r="A55">
        <v>53</v>
      </c>
      <c r="B55" s="29" t="s">
        <v>330</v>
      </c>
      <c r="C55" s="30" t="s">
        <v>71</v>
      </c>
      <c r="D55" s="30">
        <v>72</v>
      </c>
      <c r="E55" s="2">
        <v>85680</v>
      </c>
      <c r="F55" s="13"/>
    </row>
    <row r="56" spans="1:6" x14ac:dyDescent="0.25">
      <c r="A56">
        <v>54</v>
      </c>
      <c r="B56" s="29" t="s">
        <v>330</v>
      </c>
      <c r="C56" s="30" t="s">
        <v>72</v>
      </c>
      <c r="D56" s="30">
        <v>5</v>
      </c>
      <c r="E56" s="2">
        <v>13225</v>
      </c>
      <c r="F56" s="13"/>
    </row>
    <row r="57" spans="1:6" x14ac:dyDescent="0.25">
      <c r="A57">
        <v>55</v>
      </c>
      <c r="B57" s="29" t="s">
        <v>329</v>
      </c>
      <c r="C57" s="30" t="s">
        <v>76</v>
      </c>
      <c r="D57" s="30">
        <v>43</v>
      </c>
      <c r="E57" s="2">
        <v>39990</v>
      </c>
      <c r="F57" s="13"/>
    </row>
    <row r="58" spans="1:6" x14ac:dyDescent="0.25">
      <c r="A58">
        <v>56</v>
      </c>
      <c r="B58" s="29" t="s">
        <v>329</v>
      </c>
      <c r="C58" s="30" t="s">
        <v>77</v>
      </c>
      <c r="D58" s="30">
        <v>113</v>
      </c>
      <c r="E58" s="2">
        <v>89270</v>
      </c>
      <c r="F58" s="13"/>
    </row>
    <row r="59" spans="1:6" x14ac:dyDescent="0.25">
      <c r="A59">
        <v>57</v>
      </c>
      <c r="B59" s="29" t="s">
        <v>329</v>
      </c>
      <c r="C59" s="30" t="s">
        <v>78</v>
      </c>
      <c r="D59" s="30">
        <v>100</v>
      </c>
      <c r="E59" s="2">
        <v>130000</v>
      </c>
      <c r="F59" s="13"/>
    </row>
    <row r="60" spans="1:6" x14ac:dyDescent="0.25">
      <c r="A60">
        <v>58</v>
      </c>
      <c r="B60" s="29" t="s">
        <v>329</v>
      </c>
      <c r="C60" s="30" t="s">
        <v>79</v>
      </c>
      <c r="D60" s="30">
        <v>15</v>
      </c>
      <c r="E60" s="2">
        <v>17550</v>
      </c>
      <c r="F60" s="13"/>
    </row>
    <row r="61" spans="1:6" x14ac:dyDescent="0.25">
      <c r="A61">
        <v>59</v>
      </c>
      <c r="B61" s="29" t="s">
        <v>329</v>
      </c>
      <c r="C61" s="30" t="s">
        <v>80</v>
      </c>
      <c r="D61" s="30">
        <v>84</v>
      </c>
      <c r="E61" s="2">
        <f>D61*250</f>
        <v>21000</v>
      </c>
      <c r="F61" s="13"/>
    </row>
    <row r="62" spans="1:6" x14ac:dyDescent="0.25">
      <c r="A62">
        <v>60</v>
      </c>
      <c r="B62" s="29" t="s">
        <v>329</v>
      </c>
      <c r="C62" s="30" t="s">
        <v>81</v>
      </c>
      <c r="D62" s="30">
        <v>28</v>
      </c>
      <c r="E62" s="2">
        <f>2080*D62</f>
        <v>58240</v>
      </c>
      <c r="F62" s="13"/>
    </row>
    <row r="63" spans="1:6" x14ac:dyDescent="0.25">
      <c r="A63">
        <v>61</v>
      </c>
      <c r="B63" s="29" t="s">
        <v>329</v>
      </c>
      <c r="C63" s="30" t="s">
        <v>82</v>
      </c>
      <c r="D63" s="30">
        <v>73</v>
      </c>
      <c r="E63" s="2">
        <f>240*D63</f>
        <v>17520</v>
      </c>
      <c r="F63" s="13"/>
    </row>
    <row r="64" spans="1:6" x14ac:dyDescent="0.25">
      <c r="A64">
        <v>62</v>
      </c>
      <c r="B64" s="29" t="s">
        <v>329</v>
      </c>
      <c r="C64" s="30" t="s">
        <v>83</v>
      </c>
      <c r="D64" s="30">
        <v>98</v>
      </c>
      <c r="E64" s="2">
        <f>4031*D64</f>
        <v>395038</v>
      </c>
      <c r="F64" s="13"/>
    </row>
    <row r="65" spans="1:6" x14ac:dyDescent="0.25">
      <c r="A65">
        <v>63</v>
      </c>
      <c r="B65" s="29" t="s">
        <v>330</v>
      </c>
      <c r="C65" s="30" t="s">
        <v>85</v>
      </c>
      <c r="D65" s="30">
        <v>3</v>
      </c>
      <c r="E65" s="2">
        <v>17970</v>
      </c>
      <c r="F65" s="13"/>
    </row>
    <row r="66" spans="1:6" x14ac:dyDescent="0.25">
      <c r="A66">
        <v>64</v>
      </c>
      <c r="B66" s="29" t="s">
        <v>330</v>
      </c>
      <c r="C66" s="30" t="s">
        <v>86</v>
      </c>
      <c r="D66" s="30">
        <v>30</v>
      </c>
      <c r="E66" s="2">
        <f>30136*D66</f>
        <v>904080</v>
      </c>
      <c r="F66" s="13"/>
    </row>
    <row r="67" spans="1:6" x14ac:dyDescent="0.25">
      <c r="A67">
        <v>65</v>
      </c>
      <c r="B67" s="29" t="s">
        <v>333</v>
      </c>
      <c r="C67" s="30" t="s">
        <v>87</v>
      </c>
      <c r="D67" s="30">
        <v>600</v>
      </c>
      <c r="E67" s="2">
        <f>595*D67</f>
        <v>357000</v>
      </c>
      <c r="F67" s="13"/>
    </row>
    <row r="68" spans="1:6" x14ac:dyDescent="0.25">
      <c r="A68">
        <v>66</v>
      </c>
      <c r="B68" s="29" t="s">
        <v>333</v>
      </c>
      <c r="C68" s="30" t="s">
        <v>88</v>
      </c>
      <c r="D68" s="30">
        <v>1520</v>
      </c>
      <c r="E68" s="2">
        <f>547*D68</f>
        <v>831440</v>
      </c>
      <c r="F68" s="13"/>
    </row>
    <row r="69" spans="1:6" x14ac:dyDescent="0.25">
      <c r="A69">
        <v>67</v>
      </c>
      <c r="B69" s="29" t="s">
        <v>333</v>
      </c>
      <c r="C69" s="30" t="s">
        <v>89</v>
      </c>
      <c r="D69" s="30">
        <v>401</v>
      </c>
      <c r="E69" s="2">
        <f>583*D69</f>
        <v>233783</v>
      </c>
      <c r="F69" s="13"/>
    </row>
    <row r="70" spans="1:6" x14ac:dyDescent="0.25">
      <c r="A70">
        <v>68</v>
      </c>
      <c r="B70" s="29" t="s">
        <v>333</v>
      </c>
      <c r="C70" s="30" t="s">
        <v>90</v>
      </c>
      <c r="D70" s="30">
        <v>677</v>
      </c>
      <c r="E70" s="2">
        <f>473*D70</f>
        <v>320221</v>
      </c>
      <c r="F70" s="13"/>
    </row>
    <row r="71" spans="1:6" x14ac:dyDescent="0.25">
      <c r="A71">
        <v>69</v>
      </c>
      <c r="B71" s="29" t="s">
        <v>333</v>
      </c>
      <c r="C71" s="30" t="s">
        <v>91</v>
      </c>
      <c r="D71" s="30">
        <v>1770</v>
      </c>
      <c r="E71" s="2">
        <f>452*D71</f>
        <v>800040</v>
      </c>
      <c r="F71" s="13"/>
    </row>
    <row r="72" spans="1:6" x14ac:dyDescent="0.25">
      <c r="A72">
        <v>70</v>
      </c>
      <c r="B72" s="29" t="s">
        <v>333</v>
      </c>
      <c r="C72" s="30" t="s">
        <v>92</v>
      </c>
      <c r="D72" s="30">
        <v>785</v>
      </c>
      <c r="E72" s="2">
        <f>630*D72</f>
        <v>494550</v>
      </c>
      <c r="F72" s="13"/>
    </row>
    <row r="73" spans="1:6" x14ac:dyDescent="0.25">
      <c r="A73">
        <v>71</v>
      </c>
      <c r="B73" s="29" t="s">
        <v>333</v>
      </c>
      <c r="C73" s="30" t="s">
        <v>93</v>
      </c>
      <c r="D73" s="30">
        <v>162</v>
      </c>
      <c r="E73" s="2">
        <f>D73*696</f>
        <v>112752</v>
      </c>
      <c r="F73" s="13"/>
    </row>
    <row r="74" spans="1:6" x14ac:dyDescent="0.25">
      <c r="A74">
        <v>72</v>
      </c>
      <c r="B74" s="29" t="s">
        <v>329</v>
      </c>
      <c r="C74" s="30" t="s">
        <v>94</v>
      </c>
      <c r="D74" s="30">
        <v>17</v>
      </c>
      <c r="E74" s="2">
        <v>3230</v>
      </c>
      <c r="F74" s="13"/>
    </row>
    <row r="75" spans="1:6" x14ac:dyDescent="0.25">
      <c r="A75">
        <v>73</v>
      </c>
      <c r="B75" s="29" t="s">
        <v>330</v>
      </c>
      <c r="C75" s="30" t="s">
        <v>96</v>
      </c>
      <c r="D75" s="30">
        <v>53</v>
      </c>
      <c r="E75" s="2">
        <v>48760</v>
      </c>
      <c r="F75" s="13"/>
    </row>
    <row r="76" spans="1:6" x14ac:dyDescent="0.25">
      <c r="A76">
        <v>74</v>
      </c>
      <c r="B76" s="29" t="s">
        <v>330</v>
      </c>
      <c r="C76" s="30" t="s">
        <v>99</v>
      </c>
      <c r="D76" s="30">
        <v>20</v>
      </c>
      <c r="E76" s="2">
        <v>19800</v>
      </c>
      <c r="F76" s="13"/>
    </row>
    <row r="77" spans="1:6" x14ac:dyDescent="0.25">
      <c r="A77">
        <v>75</v>
      </c>
      <c r="B77" s="29" t="s">
        <v>329</v>
      </c>
      <c r="C77" s="30" t="s">
        <v>100</v>
      </c>
      <c r="D77" s="30">
        <v>14</v>
      </c>
      <c r="E77" s="2">
        <f>650*D77</f>
        <v>9100</v>
      </c>
      <c r="F77" s="13"/>
    </row>
    <row r="78" spans="1:6" x14ac:dyDescent="0.25">
      <c r="A78">
        <v>76</v>
      </c>
      <c r="B78" s="29" t="s">
        <v>330</v>
      </c>
      <c r="C78" s="30" t="s">
        <v>101</v>
      </c>
      <c r="D78" s="30">
        <v>10</v>
      </c>
      <c r="E78" s="2">
        <f>900*D78</f>
        <v>9000</v>
      </c>
      <c r="F78" s="13"/>
    </row>
    <row r="79" spans="1:6" x14ac:dyDescent="0.25">
      <c r="A79">
        <v>77</v>
      </c>
      <c r="B79" s="29" t="s">
        <v>330</v>
      </c>
      <c r="C79" s="30" t="s">
        <v>102</v>
      </c>
      <c r="D79" s="30">
        <v>31</v>
      </c>
      <c r="E79" s="2">
        <v>18290</v>
      </c>
      <c r="F79" s="13"/>
    </row>
    <row r="80" spans="1:6" x14ac:dyDescent="0.25">
      <c r="A80">
        <v>78</v>
      </c>
      <c r="B80" s="29" t="s">
        <v>336</v>
      </c>
      <c r="C80" s="30" t="s">
        <v>103</v>
      </c>
      <c r="D80" s="30">
        <v>20</v>
      </c>
      <c r="E80" s="2">
        <v>32000</v>
      </c>
      <c r="F80" s="13"/>
    </row>
    <row r="81" spans="1:6" x14ac:dyDescent="0.25">
      <c r="A81">
        <v>79</v>
      </c>
      <c r="B81" s="29" t="s">
        <v>330</v>
      </c>
      <c r="C81" s="30" t="s">
        <v>105</v>
      </c>
      <c r="D81" s="30">
        <v>96</v>
      </c>
      <c r="E81" s="2">
        <v>22080</v>
      </c>
      <c r="F81" s="13"/>
    </row>
    <row r="82" spans="1:6" x14ac:dyDescent="0.25">
      <c r="A82">
        <v>80</v>
      </c>
      <c r="B82" s="29" t="s">
        <v>330</v>
      </c>
      <c r="C82" s="30" t="s">
        <v>108</v>
      </c>
      <c r="D82" s="30">
        <v>19</v>
      </c>
      <c r="E82" s="2">
        <v>19000</v>
      </c>
      <c r="F82" s="13"/>
    </row>
    <row r="83" spans="1:6" x14ac:dyDescent="0.25">
      <c r="A83">
        <v>81</v>
      </c>
      <c r="B83" s="29" t="s">
        <v>330</v>
      </c>
      <c r="C83" s="30" t="s">
        <v>109</v>
      </c>
      <c r="D83" s="30">
        <v>50</v>
      </c>
      <c r="E83" s="2">
        <v>15000</v>
      </c>
      <c r="F83" s="13"/>
    </row>
    <row r="84" spans="1:6" x14ac:dyDescent="0.25">
      <c r="A84">
        <v>82</v>
      </c>
      <c r="B84" s="29" t="s">
        <v>330</v>
      </c>
      <c r="C84" s="30" t="s">
        <v>110</v>
      </c>
      <c r="D84" s="30">
        <v>34</v>
      </c>
      <c r="E84" s="2">
        <f>D84*2988</f>
        <v>101592</v>
      </c>
      <c r="F84" s="13"/>
    </row>
    <row r="85" spans="1:6" x14ac:dyDescent="0.25">
      <c r="A85">
        <v>83</v>
      </c>
      <c r="B85" s="29" t="s">
        <v>330</v>
      </c>
      <c r="C85" s="30" t="s">
        <v>111</v>
      </c>
      <c r="D85" s="30">
        <v>12</v>
      </c>
      <c r="E85" s="2">
        <v>12000</v>
      </c>
      <c r="F85" s="13"/>
    </row>
    <row r="86" spans="1:6" x14ac:dyDescent="0.25">
      <c r="A86">
        <v>84</v>
      </c>
      <c r="B86" s="29" t="s">
        <v>330</v>
      </c>
      <c r="C86" s="30" t="s">
        <v>112</v>
      </c>
      <c r="D86" s="30">
        <v>8</v>
      </c>
      <c r="E86" s="2">
        <v>55200</v>
      </c>
      <c r="F86" s="13"/>
    </row>
    <row r="87" spans="1:6" x14ac:dyDescent="0.25">
      <c r="A87">
        <v>85</v>
      </c>
      <c r="B87" s="29" t="s">
        <v>330</v>
      </c>
      <c r="C87" s="30" t="s">
        <v>113</v>
      </c>
      <c r="D87" s="30">
        <v>79</v>
      </c>
      <c r="E87" s="2">
        <v>106650</v>
      </c>
      <c r="F87" s="13"/>
    </row>
    <row r="88" spans="1:6" x14ac:dyDescent="0.25">
      <c r="A88">
        <v>86</v>
      </c>
      <c r="B88" s="29" t="s">
        <v>333</v>
      </c>
      <c r="C88" s="30" t="s">
        <v>114</v>
      </c>
      <c r="D88" s="30">
        <v>280</v>
      </c>
      <c r="E88" s="2">
        <f>90*D88</f>
        <v>25200</v>
      </c>
      <c r="F88" s="13"/>
    </row>
    <row r="89" spans="1:6" x14ac:dyDescent="0.25">
      <c r="A89">
        <v>87</v>
      </c>
      <c r="B89" s="29" t="s">
        <v>333</v>
      </c>
      <c r="C89" s="30" t="s">
        <v>115</v>
      </c>
      <c r="D89" s="30">
        <v>125</v>
      </c>
      <c r="E89" s="2">
        <f>50*D89</f>
        <v>6250</v>
      </c>
      <c r="F89" s="13"/>
    </row>
    <row r="90" spans="1:6" x14ac:dyDescent="0.25">
      <c r="A90">
        <v>88</v>
      </c>
      <c r="B90" s="29" t="s">
        <v>333</v>
      </c>
      <c r="C90" s="30" t="s">
        <v>116</v>
      </c>
      <c r="D90" s="30">
        <v>692</v>
      </c>
      <c r="E90" s="7">
        <f>30*D90</f>
        <v>20760</v>
      </c>
    </row>
    <row r="91" spans="1:6" x14ac:dyDescent="0.25">
      <c r="A91">
        <v>89</v>
      </c>
      <c r="B91" s="29" t="s">
        <v>330</v>
      </c>
      <c r="C91" s="30" t="s">
        <v>117</v>
      </c>
      <c r="D91" s="30">
        <v>3</v>
      </c>
      <c r="E91" s="2">
        <v>1950</v>
      </c>
    </row>
    <row r="92" spans="1:6" x14ac:dyDescent="0.25">
      <c r="A92">
        <v>90</v>
      </c>
      <c r="B92" s="29" t="s">
        <v>329</v>
      </c>
      <c r="C92" s="30" t="s">
        <v>119</v>
      </c>
      <c r="D92" s="30">
        <v>87</v>
      </c>
      <c r="E92" s="2">
        <v>348000</v>
      </c>
    </row>
    <row r="93" spans="1:6" x14ac:dyDescent="0.25">
      <c r="A93">
        <v>91</v>
      </c>
      <c r="B93" s="29" t="s">
        <v>333</v>
      </c>
      <c r="C93" s="30" t="s">
        <v>120</v>
      </c>
      <c r="D93" s="30">
        <v>125</v>
      </c>
      <c r="E93" s="2">
        <f>20*D93</f>
        <v>2500</v>
      </c>
    </row>
    <row r="94" spans="1:6" x14ac:dyDescent="0.25">
      <c r="A94">
        <v>92</v>
      </c>
      <c r="B94" s="29" t="s">
        <v>330</v>
      </c>
      <c r="C94" s="30" t="s">
        <v>129</v>
      </c>
      <c r="D94" s="30">
        <v>17</v>
      </c>
      <c r="E94" s="2">
        <v>37230</v>
      </c>
    </row>
    <row r="95" spans="1:6" x14ac:dyDescent="0.25">
      <c r="A95">
        <v>93</v>
      </c>
      <c r="B95" s="29" t="s">
        <v>330</v>
      </c>
      <c r="C95" s="30" t="s">
        <v>130</v>
      </c>
      <c r="D95" s="30">
        <v>170</v>
      </c>
      <c r="E95" s="2">
        <v>159800</v>
      </c>
    </row>
    <row r="96" spans="1:6" x14ac:dyDescent="0.25">
      <c r="A96">
        <v>94</v>
      </c>
      <c r="B96" s="29" t="s">
        <v>330</v>
      </c>
      <c r="C96" s="30" t="s">
        <v>131</v>
      </c>
      <c r="D96" s="30">
        <v>32</v>
      </c>
      <c r="E96" s="2">
        <v>73280</v>
      </c>
    </row>
    <row r="97" spans="1:5" x14ac:dyDescent="0.25">
      <c r="A97">
        <v>95</v>
      </c>
      <c r="B97" s="29" t="s">
        <v>330</v>
      </c>
      <c r="C97" s="30" t="s">
        <v>132</v>
      </c>
      <c r="D97" s="30">
        <v>49</v>
      </c>
      <c r="E97" s="2">
        <v>97510</v>
      </c>
    </row>
    <row r="98" spans="1:5" x14ac:dyDescent="0.25">
      <c r="A98">
        <v>96</v>
      </c>
      <c r="B98" s="29" t="s">
        <v>330</v>
      </c>
      <c r="C98" s="30" t="s">
        <v>133</v>
      </c>
      <c r="D98" s="30">
        <v>12</v>
      </c>
      <c r="E98" s="2">
        <v>120000</v>
      </c>
    </row>
    <row r="99" spans="1:5" x14ac:dyDescent="0.25">
      <c r="A99">
        <v>97</v>
      </c>
      <c r="B99" s="29" t="s">
        <v>330</v>
      </c>
      <c r="C99" s="30" t="s">
        <v>134</v>
      </c>
      <c r="D99" s="30">
        <v>34</v>
      </c>
      <c r="E99" s="2">
        <v>30600</v>
      </c>
    </row>
    <row r="100" spans="1:5" x14ac:dyDescent="0.25">
      <c r="A100">
        <v>98</v>
      </c>
      <c r="B100" s="29" t="s">
        <v>329</v>
      </c>
      <c r="C100" s="30" t="s">
        <v>135</v>
      </c>
      <c r="D100" s="30">
        <v>16</v>
      </c>
      <c r="E100" s="2">
        <v>38240</v>
      </c>
    </row>
    <row r="101" spans="1:5" x14ac:dyDescent="0.25">
      <c r="A101">
        <v>99</v>
      </c>
      <c r="B101" s="29" t="s">
        <v>336</v>
      </c>
      <c r="C101" s="30" t="s">
        <v>136</v>
      </c>
      <c r="D101" s="30">
        <v>186</v>
      </c>
      <c r="E101" s="2">
        <v>26040</v>
      </c>
    </row>
    <row r="102" spans="1:5" x14ac:dyDescent="0.25">
      <c r="A102">
        <v>100</v>
      </c>
      <c r="B102" s="29" t="s">
        <v>336</v>
      </c>
      <c r="C102" s="30" t="s">
        <v>139</v>
      </c>
      <c r="D102" s="30">
        <v>900</v>
      </c>
      <c r="E102" s="2">
        <v>31500</v>
      </c>
    </row>
    <row r="103" spans="1:5" x14ac:dyDescent="0.25">
      <c r="A103">
        <v>101</v>
      </c>
      <c r="B103" s="29" t="s">
        <v>337</v>
      </c>
      <c r="C103" s="30" t="s">
        <v>143</v>
      </c>
      <c r="D103" s="30">
        <v>134</v>
      </c>
      <c r="E103" s="2">
        <v>89780</v>
      </c>
    </row>
    <row r="104" spans="1:5" x14ac:dyDescent="0.25">
      <c r="A104">
        <v>102</v>
      </c>
      <c r="B104" s="29" t="s">
        <v>337</v>
      </c>
      <c r="C104" s="30" t="s">
        <v>144</v>
      </c>
      <c r="D104" s="30">
        <v>121</v>
      </c>
      <c r="E104" s="2">
        <v>363000</v>
      </c>
    </row>
    <row r="105" spans="1:5" x14ac:dyDescent="0.25">
      <c r="A105">
        <v>103</v>
      </c>
      <c r="B105" s="29" t="s">
        <v>337</v>
      </c>
      <c r="C105" s="30" t="s">
        <v>145</v>
      </c>
      <c r="D105" s="30">
        <v>104</v>
      </c>
      <c r="E105" s="2">
        <v>110760</v>
      </c>
    </row>
    <row r="106" spans="1:5" x14ac:dyDescent="0.25">
      <c r="A106">
        <v>104</v>
      </c>
      <c r="B106" s="29" t="s">
        <v>337</v>
      </c>
      <c r="C106" s="30" t="s">
        <v>147</v>
      </c>
      <c r="D106" s="30">
        <v>116</v>
      </c>
      <c r="E106" s="2">
        <v>283620</v>
      </c>
    </row>
    <row r="107" spans="1:5" x14ac:dyDescent="0.25">
      <c r="A107">
        <v>105</v>
      </c>
      <c r="B107" s="29" t="s">
        <v>337</v>
      </c>
      <c r="C107" s="30" t="s">
        <v>148</v>
      </c>
      <c r="D107" s="30">
        <v>244</v>
      </c>
      <c r="E107" s="2">
        <v>322080</v>
      </c>
    </row>
    <row r="108" spans="1:5" x14ac:dyDescent="0.25">
      <c r="E108" s="25">
        <f>SUM(E3:E107)</f>
        <v>11935888</v>
      </c>
    </row>
  </sheetData>
  <autoFilter ref="A2:E108" xr:uid="{00000000-0009-0000-0000-000001000000}"/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workbookViewId="0">
      <selection activeCell="G14" sqref="G14"/>
    </sheetView>
  </sheetViews>
  <sheetFormatPr baseColWidth="10" defaultRowHeight="15" x14ac:dyDescent="0.25"/>
  <cols>
    <col min="1" max="1" width="5" customWidth="1"/>
    <col min="2" max="2" width="16.28515625" customWidth="1"/>
    <col min="3" max="3" width="60.42578125" customWidth="1"/>
    <col min="4" max="4" width="15.7109375" style="15" customWidth="1"/>
    <col min="5" max="5" width="13.140625" customWidth="1"/>
    <col min="8" max="8" width="5.5703125" customWidth="1"/>
    <col min="9" max="9" width="42" customWidth="1"/>
    <col min="10" max="10" width="9.7109375" customWidth="1"/>
  </cols>
  <sheetData>
    <row r="1" spans="1:10" ht="27.75" customHeight="1" thickBot="1" x14ac:dyDescent="0.3">
      <c r="C1" s="31" t="s">
        <v>2</v>
      </c>
      <c r="D1" s="31"/>
    </row>
    <row r="2" spans="1:10" ht="20.25" customHeight="1" thickBot="1" x14ac:dyDescent="0.3">
      <c r="A2" s="3" t="s">
        <v>0</v>
      </c>
      <c r="B2" s="3" t="s">
        <v>338</v>
      </c>
      <c r="C2" s="3" t="s">
        <v>1</v>
      </c>
      <c r="D2" s="14" t="s">
        <v>3</v>
      </c>
      <c r="E2" s="12" t="s">
        <v>327</v>
      </c>
    </row>
    <row r="3" spans="1:10" x14ac:dyDescent="0.25">
      <c r="A3">
        <v>1</v>
      </c>
      <c r="B3" s="5" t="s">
        <v>329</v>
      </c>
      <c r="C3" s="34" t="s">
        <v>152</v>
      </c>
      <c r="D3" s="35">
        <f>4*6</f>
        <v>24</v>
      </c>
      <c r="E3" s="2">
        <f>2080*D3</f>
        <v>49920</v>
      </c>
      <c r="H3" s="32"/>
      <c r="I3" s="32"/>
    </row>
    <row r="4" spans="1:10" x14ac:dyDescent="0.25">
      <c r="A4">
        <v>2</v>
      </c>
      <c r="B4" s="5" t="s">
        <v>329</v>
      </c>
      <c r="C4" s="33" t="s">
        <v>153</v>
      </c>
      <c r="D4" s="36">
        <v>28</v>
      </c>
      <c r="E4" s="2">
        <f>936*D4</f>
        <v>26208</v>
      </c>
      <c r="I4" s="18"/>
      <c r="J4" s="19"/>
    </row>
    <row r="5" spans="1:10" x14ac:dyDescent="0.25">
      <c r="A5">
        <v>3</v>
      </c>
      <c r="B5" s="5" t="s">
        <v>329</v>
      </c>
      <c r="C5" s="33" t="s">
        <v>154</v>
      </c>
      <c r="D5" s="36">
        <v>13</v>
      </c>
      <c r="E5" s="2">
        <f>1300*D5</f>
        <v>16900</v>
      </c>
      <c r="I5" s="20"/>
      <c r="J5" s="18"/>
    </row>
    <row r="6" spans="1:10" x14ac:dyDescent="0.25">
      <c r="A6">
        <v>4</v>
      </c>
      <c r="B6" s="5" t="s">
        <v>339</v>
      </c>
      <c r="C6" s="33" t="s">
        <v>155</v>
      </c>
      <c r="D6" s="36">
        <v>4</v>
      </c>
      <c r="E6" s="2">
        <f>1500*D6</f>
        <v>6000</v>
      </c>
      <c r="I6" s="20"/>
      <c r="J6" s="18"/>
    </row>
    <row r="7" spans="1:10" x14ac:dyDescent="0.25">
      <c r="A7">
        <v>5</v>
      </c>
      <c r="B7" s="5" t="s">
        <v>339</v>
      </c>
      <c r="C7" s="34" t="s">
        <v>156</v>
      </c>
      <c r="D7" s="35">
        <v>3</v>
      </c>
      <c r="E7" s="2">
        <f>1500*D7</f>
        <v>4500</v>
      </c>
      <c r="I7" s="20"/>
      <c r="J7" s="18"/>
    </row>
    <row r="8" spans="1:10" x14ac:dyDescent="0.25">
      <c r="A8">
        <v>6</v>
      </c>
      <c r="B8" s="5" t="s">
        <v>339</v>
      </c>
      <c r="C8" s="34" t="s">
        <v>157</v>
      </c>
      <c r="D8" s="35">
        <v>4</v>
      </c>
      <c r="E8" s="2">
        <f>1346*D8</f>
        <v>5384</v>
      </c>
      <c r="I8" s="20"/>
      <c r="J8" s="18"/>
    </row>
    <row r="9" spans="1:10" x14ac:dyDescent="0.25">
      <c r="A9">
        <v>7</v>
      </c>
      <c r="B9" s="5" t="s">
        <v>339</v>
      </c>
      <c r="C9" s="34" t="s">
        <v>158</v>
      </c>
      <c r="D9" s="35">
        <v>10</v>
      </c>
      <c r="E9" s="2">
        <f>2410*D9</f>
        <v>24100</v>
      </c>
      <c r="I9" s="20"/>
      <c r="J9" s="18"/>
    </row>
    <row r="10" spans="1:10" x14ac:dyDescent="0.25">
      <c r="A10">
        <v>8</v>
      </c>
      <c r="B10" s="5" t="s">
        <v>339</v>
      </c>
      <c r="C10" s="34" t="s">
        <v>159</v>
      </c>
      <c r="D10" s="35">
        <v>10</v>
      </c>
      <c r="E10" s="2">
        <f>960*D10</f>
        <v>9600</v>
      </c>
      <c r="I10" s="20"/>
      <c r="J10" s="18"/>
    </row>
    <row r="11" spans="1:10" x14ac:dyDescent="0.25">
      <c r="A11">
        <v>9</v>
      </c>
      <c r="B11" s="5" t="s">
        <v>339</v>
      </c>
      <c r="C11" s="34" t="s">
        <v>160</v>
      </c>
      <c r="D11" s="35">
        <v>10</v>
      </c>
      <c r="E11" s="2">
        <f>940*D11</f>
        <v>9400</v>
      </c>
      <c r="I11" s="20"/>
      <c r="J11" s="18"/>
    </row>
    <row r="12" spans="1:10" x14ac:dyDescent="0.25">
      <c r="A12">
        <v>10</v>
      </c>
      <c r="B12" s="5" t="s">
        <v>339</v>
      </c>
      <c r="C12" s="34" t="s">
        <v>161</v>
      </c>
      <c r="D12" s="35">
        <v>4</v>
      </c>
      <c r="E12" s="2">
        <f>1400*D12</f>
        <v>5600</v>
      </c>
      <c r="I12" s="20"/>
      <c r="J12" s="18"/>
    </row>
    <row r="13" spans="1:10" x14ac:dyDescent="0.25">
      <c r="A13">
        <v>11</v>
      </c>
      <c r="B13" s="5" t="s">
        <v>339</v>
      </c>
      <c r="C13" s="34" t="s">
        <v>162</v>
      </c>
      <c r="D13" s="35">
        <v>11</v>
      </c>
      <c r="E13" s="2">
        <f>1500*D13</f>
        <v>16500</v>
      </c>
    </row>
    <row r="14" spans="1:10" x14ac:dyDescent="0.25">
      <c r="A14">
        <v>12</v>
      </c>
      <c r="B14" s="5" t="s">
        <v>339</v>
      </c>
      <c r="C14" s="34" t="s">
        <v>163</v>
      </c>
      <c r="D14" s="35">
        <v>2</v>
      </c>
      <c r="E14" s="2">
        <v>9282</v>
      </c>
    </row>
    <row r="15" spans="1:10" x14ac:dyDescent="0.25">
      <c r="A15">
        <v>13</v>
      </c>
      <c r="B15" s="5" t="s">
        <v>339</v>
      </c>
      <c r="C15" s="34" t="s">
        <v>164</v>
      </c>
      <c r="D15" s="35">
        <v>1</v>
      </c>
      <c r="E15" s="2">
        <v>1200</v>
      </c>
    </row>
    <row r="16" spans="1:10" x14ac:dyDescent="0.25">
      <c r="A16">
        <v>14</v>
      </c>
      <c r="B16" s="5" t="s">
        <v>339</v>
      </c>
      <c r="C16" s="34" t="s">
        <v>165</v>
      </c>
      <c r="D16" s="35">
        <v>1</v>
      </c>
      <c r="E16" s="2">
        <v>17500</v>
      </c>
    </row>
    <row r="17" spans="1:5" x14ac:dyDescent="0.25">
      <c r="A17">
        <v>15</v>
      </c>
      <c r="B17" s="5" t="s">
        <v>339</v>
      </c>
      <c r="C17" s="34" t="s">
        <v>166</v>
      </c>
      <c r="D17" s="35">
        <v>1</v>
      </c>
      <c r="E17" s="2">
        <v>11490</v>
      </c>
    </row>
    <row r="18" spans="1:5" x14ac:dyDescent="0.25">
      <c r="A18">
        <v>16</v>
      </c>
      <c r="B18" s="5" t="s">
        <v>339</v>
      </c>
      <c r="C18" s="34" t="s">
        <v>167</v>
      </c>
      <c r="D18" s="35">
        <v>7</v>
      </c>
      <c r="E18" s="2">
        <f>2090*D18</f>
        <v>14630</v>
      </c>
    </row>
    <row r="19" spans="1:5" x14ac:dyDescent="0.25">
      <c r="A19">
        <v>17</v>
      </c>
      <c r="B19" s="5" t="s">
        <v>339</v>
      </c>
      <c r="C19" s="34" t="s">
        <v>168</v>
      </c>
      <c r="D19" s="35">
        <v>1</v>
      </c>
      <c r="E19" s="2">
        <v>1090</v>
      </c>
    </row>
    <row r="20" spans="1:5" x14ac:dyDescent="0.25">
      <c r="A20">
        <v>18</v>
      </c>
      <c r="B20" s="5" t="s">
        <v>339</v>
      </c>
      <c r="C20" s="34" t="s">
        <v>169</v>
      </c>
      <c r="D20" s="35">
        <v>4</v>
      </c>
      <c r="E20" s="2">
        <f>500*D20</f>
        <v>2000</v>
      </c>
    </row>
    <row r="21" spans="1:5" x14ac:dyDescent="0.25">
      <c r="A21">
        <v>19</v>
      </c>
      <c r="B21" s="5" t="s">
        <v>339</v>
      </c>
      <c r="C21" s="34" t="s">
        <v>170</v>
      </c>
      <c r="D21" s="35">
        <v>30</v>
      </c>
      <c r="E21" s="2">
        <f>1490*D21</f>
        <v>44700</v>
      </c>
    </row>
    <row r="22" spans="1:5" x14ac:dyDescent="0.25">
      <c r="A22">
        <v>20</v>
      </c>
      <c r="B22" s="5" t="s">
        <v>339</v>
      </c>
      <c r="C22" s="34" t="s">
        <v>171</v>
      </c>
      <c r="D22" s="35">
        <v>14</v>
      </c>
      <c r="E22" s="2">
        <f>390*D22</f>
        <v>5460</v>
      </c>
    </row>
    <row r="23" spans="1:5" x14ac:dyDescent="0.25">
      <c r="A23">
        <v>21</v>
      </c>
      <c r="B23" s="5" t="s">
        <v>339</v>
      </c>
      <c r="C23" s="34" t="s">
        <v>172</v>
      </c>
      <c r="D23" s="35">
        <v>5</v>
      </c>
      <c r="E23" s="2">
        <f>590*D23</f>
        <v>2950</v>
      </c>
    </row>
    <row r="24" spans="1:5" x14ac:dyDescent="0.25">
      <c r="A24">
        <v>22</v>
      </c>
      <c r="B24" s="5" t="s">
        <v>339</v>
      </c>
      <c r="C24" s="34" t="s">
        <v>173</v>
      </c>
      <c r="D24" s="35">
        <v>5</v>
      </c>
      <c r="E24" s="2">
        <f>2900*D24</f>
        <v>14500</v>
      </c>
    </row>
    <row r="25" spans="1:5" x14ac:dyDescent="0.25">
      <c r="A25">
        <v>23</v>
      </c>
      <c r="B25" s="5" t="s">
        <v>339</v>
      </c>
      <c r="C25" s="34" t="s">
        <v>174</v>
      </c>
      <c r="D25" s="35">
        <v>2</v>
      </c>
      <c r="E25" s="2">
        <f>800*D25</f>
        <v>1600</v>
      </c>
    </row>
    <row r="26" spans="1:5" x14ac:dyDescent="0.25">
      <c r="A26">
        <v>24</v>
      </c>
      <c r="B26" s="5" t="s">
        <v>339</v>
      </c>
      <c r="C26" s="34" t="s">
        <v>175</v>
      </c>
      <c r="D26" s="35">
        <v>4</v>
      </c>
      <c r="E26" s="2">
        <f t="shared" ref="E26:E33" si="0">450*D26</f>
        <v>1800</v>
      </c>
    </row>
    <row r="27" spans="1:5" x14ac:dyDescent="0.25">
      <c r="A27">
        <v>25</v>
      </c>
      <c r="B27" s="5" t="s">
        <v>339</v>
      </c>
      <c r="C27" s="34" t="s">
        <v>176</v>
      </c>
      <c r="D27" s="35">
        <v>8</v>
      </c>
      <c r="E27" s="2">
        <f t="shared" si="0"/>
        <v>3600</v>
      </c>
    </row>
    <row r="28" spans="1:5" x14ac:dyDescent="0.25">
      <c r="A28">
        <v>26</v>
      </c>
      <c r="B28" s="5" t="s">
        <v>339</v>
      </c>
      <c r="C28" s="34" t="s">
        <v>177</v>
      </c>
      <c r="D28" s="35">
        <v>4</v>
      </c>
      <c r="E28" s="2">
        <f t="shared" si="0"/>
        <v>1800</v>
      </c>
    </row>
    <row r="29" spans="1:5" x14ac:dyDescent="0.25">
      <c r="A29">
        <v>27</v>
      </c>
      <c r="B29" s="5" t="s">
        <v>339</v>
      </c>
      <c r="C29" s="34" t="s">
        <v>178</v>
      </c>
      <c r="D29" s="35">
        <v>3</v>
      </c>
      <c r="E29" s="2">
        <f t="shared" si="0"/>
        <v>1350</v>
      </c>
    </row>
    <row r="30" spans="1:5" x14ac:dyDescent="0.25">
      <c r="A30">
        <v>28</v>
      </c>
      <c r="B30" s="5" t="s">
        <v>339</v>
      </c>
      <c r="C30" s="34" t="s">
        <v>179</v>
      </c>
      <c r="D30" s="35">
        <v>4</v>
      </c>
      <c r="E30" s="2">
        <f t="shared" si="0"/>
        <v>1800</v>
      </c>
    </row>
    <row r="31" spans="1:5" x14ac:dyDescent="0.25">
      <c r="A31">
        <v>29</v>
      </c>
      <c r="B31" s="5" t="s">
        <v>339</v>
      </c>
      <c r="C31" s="34" t="s">
        <v>180</v>
      </c>
      <c r="D31" s="35">
        <v>5</v>
      </c>
      <c r="E31" s="2">
        <f t="shared" si="0"/>
        <v>2250</v>
      </c>
    </row>
    <row r="32" spans="1:5" x14ac:dyDescent="0.25">
      <c r="A32">
        <v>30</v>
      </c>
      <c r="B32" s="5" t="s">
        <v>339</v>
      </c>
      <c r="C32" s="34" t="s">
        <v>181</v>
      </c>
      <c r="D32" s="35">
        <v>4</v>
      </c>
      <c r="E32" s="2">
        <f t="shared" si="0"/>
        <v>1800</v>
      </c>
    </row>
    <row r="33" spans="1:5" x14ac:dyDescent="0.25">
      <c r="A33">
        <v>31</v>
      </c>
      <c r="B33" s="5" t="s">
        <v>339</v>
      </c>
      <c r="C33" s="34" t="s">
        <v>182</v>
      </c>
      <c r="D33" s="35">
        <v>2</v>
      </c>
      <c r="E33" s="2">
        <f t="shared" si="0"/>
        <v>900</v>
      </c>
    </row>
    <row r="34" spans="1:5" x14ac:dyDescent="0.25">
      <c r="A34">
        <v>32</v>
      </c>
      <c r="B34" s="5" t="s">
        <v>339</v>
      </c>
      <c r="C34" s="34" t="s">
        <v>183</v>
      </c>
      <c r="D34" s="35">
        <v>1</v>
      </c>
      <c r="E34" s="2">
        <f>500*D34</f>
        <v>500</v>
      </c>
    </row>
    <row r="35" spans="1:5" x14ac:dyDescent="0.25">
      <c r="A35">
        <v>33</v>
      </c>
      <c r="B35" s="5" t="s">
        <v>339</v>
      </c>
      <c r="C35" s="34" t="s">
        <v>184</v>
      </c>
      <c r="D35" s="35">
        <v>3</v>
      </c>
      <c r="E35" s="2">
        <f>2500*D35</f>
        <v>7500</v>
      </c>
    </row>
    <row r="36" spans="1:5" x14ac:dyDescent="0.25">
      <c r="A36">
        <v>34</v>
      </c>
      <c r="B36" s="5" t="s">
        <v>339</v>
      </c>
      <c r="C36" s="34" t="s">
        <v>185</v>
      </c>
      <c r="D36" s="35">
        <v>7</v>
      </c>
      <c r="E36" s="2">
        <f>680*D36</f>
        <v>4760</v>
      </c>
    </row>
    <row r="37" spans="1:5" x14ac:dyDescent="0.25">
      <c r="A37">
        <v>35</v>
      </c>
      <c r="B37" s="5" t="s">
        <v>339</v>
      </c>
      <c r="C37" s="34" t="s">
        <v>186</v>
      </c>
      <c r="D37" s="35">
        <v>1</v>
      </c>
      <c r="E37" s="2">
        <f>900*'[1]2021'!$K$49</f>
        <v>0</v>
      </c>
    </row>
    <row r="38" spans="1:5" x14ac:dyDescent="0.25">
      <c r="A38">
        <v>36</v>
      </c>
      <c r="B38" s="5" t="s">
        <v>339</v>
      </c>
      <c r="C38" s="34" t="s">
        <v>187</v>
      </c>
      <c r="D38" s="35">
        <v>2</v>
      </c>
      <c r="E38" s="2">
        <f>300*D38</f>
        <v>600</v>
      </c>
    </row>
    <row r="39" spans="1:5" x14ac:dyDescent="0.25">
      <c r="A39">
        <v>37</v>
      </c>
      <c r="B39" s="5" t="s">
        <v>339</v>
      </c>
      <c r="C39" s="34" t="s">
        <v>188</v>
      </c>
      <c r="D39" s="35">
        <v>1</v>
      </c>
      <c r="E39" s="2">
        <f>3090*D39</f>
        <v>3090</v>
      </c>
    </row>
    <row r="40" spans="1:5" x14ac:dyDescent="0.25">
      <c r="A40">
        <v>38</v>
      </c>
      <c r="B40" s="5" t="s">
        <v>339</v>
      </c>
      <c r="C40" s="34" t="s">
        <v>189</v>
      </c>
      <c r="D40" s="35">
        <v>3</v>
      </c>
      <c r="E40" s="2">
        <f>650*D40</f>
        <v>1950</v>
      </c>
    </row>
    <row r="41" spans="1:5" x14ac:dyDescent="0.25">
      <c r="A41">
        <v>39</v>
      </c>
      <c r="B41" s="5" t="s">
        <v>339</v>
      </c>
      <c r="C41" s="34" t="s">
        <v>190</v>
      </c>
      <c r="D41" s="35">
        <v>12</v>
      </c>
      <c r="E41" s="2">
        <f>3500*D41</f>
        <v>42000</v>
      </c>
    </row>
    <row r="42" spans="1:5" x14ac:dyDescent="0.25">
      <c r="A42">
        <v>40</v>
      </c>
      <c r="B42" s="5" t="s">
        <v>339</v>
      </c>
      <c r="C42" s="34" t="s">
        <v>191</v>
      </c>
      <c r="D42" s="35">
        <v>3</v>
      </c>
      <c r="E42" s="2">
        <f>900*D42</f>
        <v>2700</v>
      </c>
    </row>
    <row r="43" spans="1:5" x14ac:dyDescent="0.25">
      <c r="A43">
        <v>41</v>
      </c>
      <c r="B43" s="5" t="s">
        <v>339</v>
      </c>
      <c r="C43" s="34" t="s">
        <v>192</v>
      </c>
      <c r="D43" s="35">
        <v>10</v>
      </c>
      <c r="E43" s="2">
        <f>900*D43</f>
        <v>9000</v>
      </c>
    </row>
    <row r="44" spans="1:5" x14ac:dyDescent="0.25">
      <c r="A44">
        <v>42</v>
      </c>
      <c r="B44" s="5" t="s">
        <v>339</v>
      </c>
      <c r="C44" s="34" t="s">
        <v>193</v>
      </c>
      <c r="D44" s="35">
        <v>11</v>
      </c>
      <c r="E44" s="2">
        <f>1500*D44</f>
        <v>16500</v>
      </c>
    </row>
    <row r="45" spans="1:5" x14ac:dyDescent="0.25">
      <c r="A45">
        <v>43</v>
      </c>
      <c r="B45" s="5" t="s">
        <v>339</v>
      </c>
      <c r="C45" s="34" t="s">
        <v>194</v>
      </c>
      <c r="D45" s="35">
        <v>50</v>
      </c>
      <c r="E45" s="2">
        <f>790*D45</f>
        <v>39500</v>
      </c>
    </row>
    <row r="46" spans="1:5" x14ac:dyDescent="0.25">
      <c r="A46">
        <v>44</v>
      </c>
      <c r="B46" s="5" t="s">
        <v>339</v>
      </c>
      <c r="C46" s="34" t="s">
        <v>195</v>
      </c>
      <c r="D46" s="35">
        <v>50</v>
      </c>
      <c r="E46" s="2">
        <f>790*D46</f>
        <v>39500</v>
      </c>
    </row>
    <row r="47" spans="1:5" x14ac:dyDescent="0.25">
      <c r="A47">
        <v>45</v>
      </c>
      <c r="B47" s="5" t="s">
        <v>339</v>
      </c>
      <c r="C47" s="34" t="s">
        <v>196</v>
      </c>
      <c r="D47" s="35">
        <v>30</v>
      </c>
      <c r="E47" s="2">
        <f>300*D47</f>
        <v>9000</v>
      </c>
    </row>
    <row r="48" spans="1:5" x14ac:dyDescent="0.25">
      <c r="A48">
        <v>46</v>
      </c>
      <c r="B48" s="5" t="s">
        <v>339</v>
      </c>
      <c r="C48" s="34" t="s">
        <v>197</v>
      </c>
      <c r="D48" s="35">
        <v>26</v>
      </c>
      <c r="E48" s="2">
        <f>300*D48</f>
        <v>7800</v>
      </c>
    </row>
    <row r="49" spans="1:5" x14ac:dyDescent="0.25">
      <c r="A49">
        <v>47</v>
      </c>
      <c r="B49" s="5" t="s">
        <v>339</v>
      </c>
      <c r="C49" s="34" t="s">
        <v>198</v>
      </c>
      <c r="D49" s="35">
        <v>2</v>
      </c>
      <c r="E49" s="2">
        <f>420*D49</f>
        <v>840</v>
      </c>
    </row>
    <row r="50" spans="1:5" x14ac:dyDescent="0.25">
      <c r="A50">
        <v>48</v>
      </c>
      <c r="B50" s="5" t="s">
        <v>339</v>
      </c>
      <c r="C50" s="34" t="s">
        <v>199</v>
      </c>
      <c r="D50" s="35">
        <v>3</v>
      </c>
      <c r="E50" s="2">
        <f>25000*D50</f>
        <v>75000</v>
      </c>
    </row>
    <row r="51" spans="1:5" x14ac:dyDescent="0.25">
      <c r="A51">
        <v>49</v>
      </c>
      <c r="B51" s="5" t="s">
        <v>339</v>
      </c>
      <c r="C51" s="34" t="s">
        <v>200</v>
      </c>
      <c r="D51" s="35">
        <v>6</v>
      </c>
      <c r="E51" s="2">
        <f>1250*D51</f>
        <v>7500</v>
      </c>
    </row>
    <row r="52" spans="1:5" x14ac:dyDescent="0.25">
      <c r="A52">
        <v>50</v>
      </c>
      <c r="B52" s="5" t="s">
        <v>339</v>
      </c>
      <c r="C52" s="34" t="s">
        <v>201</v>
      </c>
      <c r="D52" s="35">
        <v>2</v>
      </c>
      <c r="E52" s="2">
        <v>3000</v>
      </c>
    </row>
    <row r="53" spans="1:5" x14ac:dyDescent="0.25">
      <c r="A53">
        <v>51</v>
      </c>
      <c r="B53" s="5" t="s">
        <v>339</v>
      </c>
      <c r="C53" s="34" t="s">
        <v>202</v>
      </c>
      <c r="D53" s="35">
        <v>75</v>
      </c>
      <c r="E53" s="2">
        <f>220*D53</f>
        <v>16500</v>
      </c>
    </row>
    <row r="54" spans="1:5" x14ac:dyDescent="0.25">
      <c r="A54">
        <v>52</v>
      </c>
      <c r="B54" s="5" t="s">
        <v>339</v>
      </c>
      <c r="C54" s="34" t="s">
        <v>203</v>
      </c>
      <c r="D54" s="35">
        <v>2</v>
      </c>
      <c r="E54" s="2">
        <v>2100</v>
      </c>
    </row>
    <row r="55" spans="1:5" x14ac:dyDescent="0.25">
      <c r="A55">
        <v>53</v>
      </c>
      <c r="B55" s="5" t="s">
        <v>339</v>
      </c>
      <c r="C55" s="34" t="s">
        <v>204</v>
      </c>
      <c r="D55" s="35">
        <v>15</v>
      </c>
      <c r="E55" s="2">
        <f>+D55*1200</f>
        <v>18000</v>
      </c>
    </row>
    <row r="56" spans="1:5" x14ac:dyDescent="0.25">
      <c r="A56">
        <v>54</v>
      </c>
      <c r="B56" s="5" t="s">
        <v>339</v>
      </c>
      <c r="C56" s="34" t="s">
        <v>205</v>
      </c>
      <c r="D56" s="35">
        <v>41</v>
      </c>
      <c r="E56" s="2">
        <f>3290*D56</f>
        <v>134890</v>
      </c>
    </row>
    <row r="57" spans="1:5" ht="15.75" thickBot="1" x14ac:dyDescent="0.3">
      <c r="A57">
        <v>55</v>
      </c>
      <c r="B57" s="5" t="s">
        <v>339</v>
      </c>
      <c r="C57" s="37" t="s">
        <v>206</v>
      </c>
      <c r="D57" s="35">
        <v>39</v>
      </c>
      <c r="E57" s="2">
        <f>3990*D57</f>
        <v>155610</v>
      </c>
    </row>
    <row r="58" spans="1:5" x14ac:dyDescent="0.25">
      <c r="E58" s="21">
        <f>SUM(E3:E57)</f>
        <v>913654</v>
      </c>
    </row>
  </sheetData>
  <mergeCells count="2">
    <mergeCell ref="H3:I3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workbookViewId="0">
      <selection activeCell="B3" sqref="B3:D63"/>
    </sheetView>
  </sheetViews>
  <sheetFormatPr baseColWidth="10" defaultRowHeight="15" x14ac:dyDescent="0.25"/>
  <cols>
    <col min="1" max="1" width="7.5703125" customWidth="1"/>
    <col min="2" max="2" width="17.85546875" customWidth="1"/>
    <col min="3" max="3" width="58.7109375" customWidth="1"/>
    <col min="4" max="4" width="14.28515625" customWidth="1"/>
    <col min="5" max="5" width="13.7109375" customWidth="1"/>
  </cols>
  <sheetData>
    <row r="1" spans="1:5" ht="16.5" thickBot="1" x14ac:dyDescent="0.3">
      <c r="C1" s="31" t="s">
        <v>2</v>
      </c>
      <c r="D1" s="31"/>
    </row>
    <row r="2" spans="1:5" x14ac:dyDescent="0.25">
      <c r="A2" s="6" t="s">
        <v>0</v>
      </c>
      <c r="B2" s="6" t="s">
        <v>340</v>
      </c>
      <c r="C2" s="6" t="s">
        <v>1</v>
      </c>
      <c r="D2" s="8" t="s">
        <v>3</v>
      </c>
      <c r="E2" s="12" t="s">
        <v>327</v>
      </c>
    </row>
    <row r="3" spans="1:5" x14ac:dyDescent="0.25">
      <c r="A3" s="9">
        <v>1</v>
      </c>
      <c r="B3" s="38" t="s">
        <v>337</v>
      </c>
      <c r="C3" s="38" t="s">
        <v>208</v>
      </c>
      <c r="D3" s="39">
        <v>16</v>
      </c>
      <c r="E3" s="2">
        <f>2300*D3</f>
        <v>36800</v>
      </c>
    </row>
    <row r="4" spans="1:5" x14ac:dyDescent="0.25">
      <c r="A4" s="9">
        <v>6</v>
      </c>
      <c r="B4" s="38" t="s">
        <v>329</v>
      </c>
      <c r="C4" s="38" t="s">
        <v>214</v>
      </c>
      <c r="D4" s="39">
        <v>13</v>
      </c>
      <c r="E4" s="2">
        <f>1500*D4</f>
        <v>19500</v>
      </c>
    </row>
    <row r="5" spans="1:5" x14ac:dyDescent="0.25">
      <c r="A5" s="9">
        <v>7</v>
      </c>
      <c r="B5" s="38" t="s">
        <v>329</v>
      </c>
      <c r="C5" s="38" t="s">
        <v>215</v>
      </c>
      <c r="D5" s="39">
        <v>13</v>
      </c>
      <c r="E5" s="2">
        <f>1500*D5</f>
        <v>19500</v>
      </c>
    </row>
    <row r="6" spans="1:5" x14ac:dyDescent="0.25">
      <c r="A6" s="9">
        <v>8</v>
      </c>
      <c r="B6" s="38" t="s">
        <v>329</v>
      </c>
      <c r="C6" s="38" t="s">
        <v>223</v>
      </c>
      <c r="D6" s="39">
        <v>8</v>
      </c>
      <c r="E6" s="2">
        <f>800*D6</f>
        <v>6400</v>
      </c>
    </row>
    <row r="7" spans="1:5" x14ac:dyDescent="0.25">
      <c r="A7" s="9">
        <v>9</v>
      </c>
      <c r="B7" s="38" t="s">
        <v>329</v>
      </c>
      <c r="C7" s="38" t="s">
        <v>224</v>
      </c>
      <c r="D7" s="39">
        <v>9</v>
      </c>
      <c r="E7" s="2">
        <f>1100*D7</f>
        <v>9900</v>
      </c>
    </row>
    <row r="8" spans="1:5" x14ac:dyDescent="0.25">
      <c r="A8" s="9">
        <v>10</v>
      </c>
      <c r="B8" s="38" t="s">
        <v>329</v>
      </c>
      <c r="C8" s="38" t="s">
        <v>229</v>
      </c>
      <c r="D8" s="39">
        <v>12</v>
      </c>
      <c r="E8" s="2">
        <f>950*D8</f>
        <v>11400</v>
      </c>
    </row>
    <row r="9" spans="1:5" x14ac:dyDescent="0.25">
      <c r="A9" s="9">
        <v>12</v>
      </c>
      <c r="B9" s="38" t="s">
        <v>329</v>
      </c>
      <c r="C9" s="38" t="s">
        <v>233</v>
      </c>
      <c r="D9" s="39">
        <v>12</v>
      </c>
      <c r="E9" s="2">
        <f>200*D9</f>
        <v>2400</v>
      </c>
    </row>
    <row r="10" spans="1:5" x14ac:dyDescent="0.25">
      <c r="A10" s="9">
        <v>14</v>
      </c>
      <c r="B10" s="38" t="s">
        <v>329</v>
      </c>
      <c r="C10" s="38" t="s">
        <v>237</v>
      </c>
      <c r="D10" s="39">
        <v>5</v>
      </c>
      <c r="E10" s="2">
        <f>6000*D10</f>
        <v>30000</v>
      </c>
    </row>
    <row r="11" spans="1:5" x14ac:dyDescent="0.25">
      <c r="A11" s="9">
        <v>15</v>
      </c>
      <c r="B11" s="38" t="s">
        <v>329</v>
      </c>
      <c r="C11" s="38" t="s">
        <v>246</v>
      </c>
      <c r="D11" s="39">
        <v>5</v>
      </c>
      <c r="E11" s="2">
        <f>1100*D11</f>
        <v>5500</v>
      </c>
    </row>
    <row r="12" spans="1:5" x14ac:dyDescent="0.25">
      <c r="A12" s="9">
        <v>16</v>
      </c>
      <c r="B12" s="38" t="s">
        <v>329</v>
      </c>
      <c r="C12" s="38" t="s">
        <v>247</v>
      </c>
      <c r="D12" s="39">
        <v>7</v>
      </c>
      <c r="E12" s="2">
        <f>900*D12</f>
        <v>6300</v>
      </c>
    </row>
    <row r="13" spans="1:5" x14ac:dyDescent="0.25">
      <c r="A13" s="9">
        <v>18</v>
      </c>
      <c r="B13" s="38" t="s">
        <v>341</v>
      </c>
      <c r="C13" s="38" t="s">
        <v>249</v>
      </c>
      <c r="D13" s="39">
        <v>500</v>
      </c>
      <c r="E13" s="2">
        <f>200*D13</f>
        <v>100000</v>
      </c>
    </row>
    <row r="14" spans="1:5" x14ac:dyDescent="0.25">
      <c r="A14" s="9">
        <v>19</v>
      </c>
      <c r="B14" s="38" t="s">
        <v>341</v>
      </c>
      <c r="C14" s="38" t="s">
        <v>250</v>
      </c>
      <c r="D14" s="39">
        <v>167</v>
      </c>
      <c r="E14" s="2">
        <f>1000*D14</f>
        <v>167000</v>
      </c>
    </row>
    <row r="15" spans="1:5" x14ac:dyDescent="0.25">
      <c r="A15" s="9">
        <v>21</v>
      </c>
      <c r="B15" s="38" t="s">
        <v>329</v>
      </c>
      <c r="C15" s="38" t="s">
        <v>252</v>
      </c>
      <c r="D15" s="39">
        <v>2</v>
      </c>
      <c r="E15" s="2">
        <f>600*D15</f>
        <v>1200</v>
      </c>
    </row>
    <row r="16" spans="1:5" x14ac:dyDescent="0.25">
      <c r="A16" s="9">
        <v>22</v>
      </c>
      <c r="B16" s="38" t="s">
        <v>329</v>
      </c>
      <c r="C16" s="38" t="s">
        <v>255</v>
      </c>
      <c r="D16" s="39">
        <v>36</v>
      </c>
      <c r="E16" s="2">
        <f>2100*D16</f>
        <v>75600</v>
      </c>
    </row>
    <row r="17" spans="1:5" x14ac:dyDescent="0.25">
      <c r="A17" s="9">
        <v>23</v>
      </c>
      <c r="B17" s="38" t="s">
        <v>329</v>
      </c>
      <c r="C17" s="38" t="s">
        <v>260</v>
      </c>
      <c r="D17" s="39">
        <v>10</v>
      </c>
      <c r="E17" s="2">
        <f>250*D17</f>
        <v>2500</v>
      </c>
    </row>
    <row r="18" spans="1:5" x14ac:dyDescent="0.25">
      <c r="A18" s="9">
        <v>24</v>
      </c>
      <c r="B18" s="38" t="s">
        <v>329</v>
      </c>
      <c r="C18" s="38" t="s">
        <v>262</v>
      </c>
      <c r="D18" s="39">
        <v>7</v>
      </c>
      <c r="E18" s="2">
        <f>4000*D18</f>
        <v>28000</v>
      </c>
    </row>
    <row r="19" spans="1:5" x14ac:dyDescent="0.25">
      <c r="A19" s="9">
        <v>25</v>
      </c>
      <c r="B19" s="38" t="s">
        <v>329</v>
      </c>
      <c r="C19" s="38" t="s">
        <v>263</v>
      </c>
      <c r="D19" s="39">
        <v>12</v>
      </c>
      <c r="E19" s="2">
        <f>1200*D19</f>
        <v>14400</v>
      </c>
    </row>
    <row r="20" spans="1:5" x14ac:dyDescent="0.25">
      <c r="A20" s="9">
        <v>26</v>
      </c>
      <c r="B20" s="38" t="s">
        <v>329</v>
      </c>
      <c r="C20" s="38" t="s">
        <v>264</v>
      </c>
      <c r="D20" s="39">
        <v>1</v>
      </c>
      <c r="E20" s="2">
        <v>1300</v>
      </c>
    </row>
    <row r="21" spans="1:5" x14ac:dyDescent="0.25">
      <c r="A21" s="9">
        <v>27</v>
      </c>
      <c r="B21" s="38" t="s">
        <v>339</v>
      </c>
      <c r="C21" s="38" t="s">
        <v>207</v>
      </c>
      <c r="D21" s="39">
        <v>24</v>
      </c>
      <c r="E21" s="2">
        <f>900*D21</f>
        <v>21600</v>
      </c>
    </row>
    <row r="22" spans="1:5" x14ac:dyDescent="0.25">
      <c r="A22" s="9">
        <v>28</v>
      </c>
      <c r="B22" s="38" t="s">
        <v>339</v>
      </c>
      <c r="C22" s="38" t="s">
        <v>209</v>
      </c>
      <c r="D22" s="39">
        <v>17</v>
      </c>
      <c r="E22" s="2">
        <f>3500*D22</f>
        <v>59500</v>
      </c>
    </row>
    <row r="23" spans="1:5" x14ac:dyDescent="0.25">
      <c r="A23" s="9">
        <v>29</v>
      </c>
      <c r="B23" s="38" t="s">
        <v>339</v>
      </c>
      <c r="C23" s="38" t="s">
        <v>210</v>
      </c>
      <c r="D23" s="39">
        <v>20</v>
      </c>
      <c r="E23" s="2">
        <f>1100*D23</f>
        <v>22000</v>
      </c>
    </row>
    <row r="24" spans="1:5" x14ac:dyDescent="0.25">
      <c r="A24" s="9">
        <v>30</v>
      </c>
      <c r="B24" s="38" t="s">
        <v>339</v>
      </c>
      <c r="C24" s="38" t="s">
        <v>211</v>
      </c>
      <c r="D24" s="39">
        <v>18</v>
      </c>
      <c r="E24" s="2">
        <f>1100*D24</f>
        <v>19800</v>
      </c>
    </row>
    <row r="25" spans="1:5" x14ac:dyDescent="0.25">
      <c r="A25" s="9">
        <v>31</v>
      </c>
      <c r="B25" s="38" t="s">
        <v>339</v>
      </c>
      <c r="C25" s="38" t="s">
        <v>212</v>
      </c>
      <c r="D25" s="39">
        <v>18</v>
      </c>
      <c r="E25" s="2">
        <f>1100*D25</f>
        <v>19800</v>
      </c>
    </row>
    <row r="26" spans="1:5" x14ac:dyDescent="0.25">
      <c r="A26" s="9">
        <v>33</v>
      </c>
      <c r="B26" s="38" t="s">
        <v>339</v>
      </c>
      <c r="C26" s="38" t="s">
        <v>213</v>
      </c>
      <c r="D26" s="39">
        <v>20</v>
      </c>
      <c r="E26" s="2">
        <f>1950*D26</f>
        <v>39000</v>
      </c>
    </row>
    <row r="27" spans="1:5" x14ac:dyDescent="0.25">
      <c r="A27" s="9">
        <v>34</v>
      </c>
      <c r="B27" s="38" t="s">
        <v>339</v>
      </c>
      <c r="C27" s="38" t="s">
        <v>216</v>
      </c>
      <c r="D27" s="39">
        <v>2</v>
      </c>
      <c r="E27" s="2">
        <v>2000</v>
      </c>
    </row>
    <row r="28" spans="1:5" x14ac:dyDescent="0.25">
      <c r="A28" s="9">
        <v>35</v>
      </c>
      <c r="B28" s="38" t="s">
        <v>339</v>
      </c>
      <c r="C28" s="38" t="s">
        <v>217</v>
      </c>
      <c r="D28" s="39">
        <v>6</v>
      </c>
      <c r="E28" s="2">
        <f>2900*D28</f>
        <v>17400</v>
      </c>
    </row>
    <row r="29" spans="1:5" x14ac:dyDescent="0.25">
      <c r="A29" s="9">
        <v>36</v>
      </c>
      <c r="B29" s="38" t="s">
        <v>339</v>
      </c>
      <c r="C29" s="38" t="s">
        <v>218</v>
      </c>
      <c r="D29" s="39">
        <v>2</v>
      </c>
      <c r="E29" s="2">
        <v>6000</v>
      </c>
    </row>
    <row r="30" spans="1:5" x14ac:dyDescent="0.25">
      <c r="A30" s="9">
        <v>37</v>
      </c>
      <c r="B30" s="38" t="s">
        <v>339</v>
      </c>
      <c r="C30" s="38" t="s">
        <v>219</v>
      </c>
      <c r="D30" s="39">
        <v>120</v>
      </c>
      <c r="E30" s="2">
        <f>200*D30</f>
        <v>24000</v>
      </c>
    </row>
    <row r="31" spans="1:5" x14ac:dyDescent="0.25">
      <c r="A31" s="9">
        <v>39</v>
      </c>
      <c r="B31" s="38" t="s">
        <v>339</v>
      </c>
      <c r="C31" s="38" t="s">
        <v>220</v>
      </c>
      <c r="D31" s="39">
        <v>4</v>
      </c>
      <c r="E31" s="2">
        <f>420*D31</f>
        <v>1680</v>
      </c>
    </row>
    <row r="32" spans="1:5" x14ac:dyDescent="0.25">
      <c r="A32" s="9">
        <v>40</v>
      </c>
      <c r="B32" s="38" t="s">
        <v>339</v>
      </c>
      <c r="C32" s="38" t="s">
        <v>221</v>
      </c>
      <c r="D32" s="39">
        <v>75</v>
      </c>
      <c r="E32" s="2">
        <f>420*D32</f>
        <v>31500</v>
      </c>
    </row>
    <row r="33" spans="1:5" x14ac:dyDescent="0.25">
      <c r="A33" s="9">
        <v>41</v>
      </c>
      <c r="B33" s="38" t="s">
        <v>339</v>
      </c>
      <c r="C33" s="38" t="s">
        <v>222</v>
      </c>
      <c r="D33" s="39">
        <v>11</v>
      </c>
      <c r="E33" s="2">
        <f>1250*D33</f>
        <v>13750</v>
      </c>
    </row>
    <row r="34" spans="1:5" x14ac:dyDescent="0.25">
      <c r="A34" s="9">
        <v>42</v>
      </c>
      <c r="B34" s="38" t="s">
        <v>339</v>
      </c>
      <c r="C34" s="38" t="s">
        <v>225</v>
      </c>
      <c r="D34" s="39">
        <v>20</v>
      </c>
      <c r="E34" s="2">
        <f>500*D34</f>
        <v>10000</v>
      </c>
    </row>
    <row r="35" spans="1:5" x14ac:dyDescent="0.25">
      <c r="A35" s="9">
        <v>44</v>
      </c>
      <c r="B35" s="38" t="s">
        <v>339</v>
      </c>
      <c r="C35" s="38" t="s">
        <v>226</v>
      </c>
      <c r="D35" s="39">
        <v>5</v>
      </c>
      <c r="E35" s="2">
        <f>3500*D35</f>
        <v>17500</v>
      </c>
    </row>
    <row r="36" spans="1:5" x14ac:dyDescent="0.25">
      <c r="A36" s="9">
        <v>45</v>
      </c>
      <c r="B36" s="38" t="s">
        <v>339</v>
      </c>
      <c r="C36" s="38" t="s">
        <v>29</v>
      </c>
      <c r="D36" s="39">
        <v>10</v>
      </c>
      <c r="E36" s="2">
        <f>800*D36</f>
        <v>8000</v>
      </c>
    </row>
    <row r="37" spans="1:5" x14ac:dyDescent="0.25">
      <c r="A37" s="9">
        <v>46</v>
      </c>
      <c r="B37" s="38" t="s">
        <v>339</v>
      </c>
      <c r="C37" s="38" t="s">
        <v>227</v>
      </c>
      <c r="D37" s="39">
        <v>40</v>
      </c>
      <c r="E37" s="2">
        <f>1250*D37</f>
        <v>50000</v>
      </c>
    </row>
    <row r="38" spans="1:5" x14ac:dyDescent="0.25">
      <c r="A38" s="9">
        <v>47</v>
      </c>
      <c r="B38" s="38" t="s">
        <v>339</v>
      </c>
      <c r="C38" s="38" t="s">
        <v>228</v>
      </c>
      <c r="D38" s="39">
        <v>1</v>
      </c>
      <c r="E38" s="2">
        <v>6000</v>
      </c>
    </row>
    <row r="39" spans="1:5" x14ac:dyDescent="0.25">
      <c r="A39" s="9">
        <v>49</v>
      </c>
      <c r="B39" s="38" t="s">
        <v>339</v>
      </c>
      <c r="C39" s="38" t="s">
        <v>230</v>
      </c>
      <c r="D39" s="39">
        <v>20</v>
      </c>
      <c r="E39" s="2">
        <f>450*D39</f>
        <v>9000</v>
      </c>
    </row>
    <row r="40" spans="1:5" x14ac:dyDescent="0.25">
      <c r="A40" s="9">
        <v>50</v>
      </c>
      <c r="B40" s="38" t="s">
        <v>339</v>
      </c>
      <c r="C40" s="38" t="s">
        <v>231</v>
      </c>
      <c r="D40" s="39">
        <v>10</v>
      </c>
      <c r="E40" s="2">
        <f>450*D40</f>
        <v>4500</v>
      </c>
    </row>
    <row r="41" spans="1:5" x14ac:dyDescent="0.25">
      <c r="A41" s="9">
        <v>52</v>
      </c>
      <c r="B41" s="38" t="s">
        <v>339</v>
      </c>
      <c r="C41" s="38" t="s">
        <v>232</v>
      </c>
      <c r="D41" s="39">
        <v>1</v>
      </c>
      <c r="E41" s="2">
        <v>1200</v>
      </c>
    </row>
    <row r="42" spans="1:5" x14ac:dyDescent="0.25">
      <c r="A42" s="9">
        <v>53</v>
      </c>
      <c r="B42" s="38" t="s">
        <v>339</v>
      </c>
      <c r="C42" s="38" t="s">
        <v>234</v>
      </c>
      <c r="D42" s="39">
        <v>125</v>
      </c>
      <c r="E42" s="2">
        <f>12500*D42</f>
        <v>1562500</v>
      </c>
    </row>
    <row r="43" spans="1:5" x14ac:dyDescent="0.25">
      <c r="A43" s="9">
        <v>55</v>
      </c>
      <c r="B43" s="38" t="s">
        <v>339</v>
      </c>
      <c r="C43" s="38" t="s">
        <v>235</v>
      </c>
      <c r="D43" s="39">
        <v>100</v>
      </c>
      <c r="E43" s="2">
        <f>500*D43</f>
        <v>50000</v>
      </c>
    </row>
    <row r="44" spans="1:5" x14ac:dyDescent="0.25">
      <c r="A44" s="9">
        <v>56</v>
      </c>
      <c r="B44" s="38" t="s">
        <v>339</v>
      </c>
      <c r="C44" s="38" t="s">
        <v>236</v>
      </c>
      <c r="D44" s="39">
        <v>200</v>
      </c>
      <c r="E44" s="2">
        <f>500*D44</f>
        <v>100000</v>
      </c>
    </row>
    <row r="45" spans="1:5" x14ac:dyDescent="0.25">
      <c r="A45" s="9">
        <v>57</v>
      </c>
      <c r="B45" s="38" t="s">
        <v>339</v>
      </c>
      <c r="C45" s="38" t="s">
        <v>35</v>
      </c>
      <c r="D45" s="39">
        <v>9</v>
      </c>
      <c r="E45" s="2">
        <f>500*D45</f>
        <v>4500</v>
      </c>
    </row>
    <row r="46" spans="1:5" x14ac:dyDescent="0.25">
      <c r="A46" s="9">
        <v>58</v>
      </c>
      <c r="B46" s="38" t="s">
        <v>339</v>
      </c>
      <c r="C46" s="38" t="s">
        <v>238</v>
      </c>
      <c r="D46" s="39">
        <v>10</v>
      </c>
      <c r="E46" s="2">
        <f>250*D46</f>
        <v>2500</v>
      </c>
    </row>
    <row r="47" spans="1:5" x14ac:dyDescent="0.25">
      <c r="A47" s="9">
        <v>59</v>
      </c>
      <c r="B47" s="38" t="s">
        <v>339</v>
      </c>
      <c r="C47" s="38" t="s">
        <v>239</v>
      </c>
      <c r="D47" s="39">
        <v>13</v>
      </c>
      <c r="E47" s="2">
        <f>300*D47</f>
        <v>3900</v>
      </c>
    </row>
    <row r="48" spans="1:5" x14ac:dyDescent="0.25">
      <c r="A48" s="9">
        <v>60</v>
      </c>
      <c r="B48" s="38" t="s">
        <v>339</v>
      </c>
      <c r="C48" s="38" t="s">
        <v>240</v>
      </c>
      <c r="D48" s="39">
        <v>35</v>
      </c>
      <c r="E48" s="2">
        <f>150*D48</f>
        <v>5250</v>
      </c>
    </row>
    <row r="49" spans="1:5" x14ac:dyDescent="0.25">
      <c r="A49" s="9">
        <v>61</v>
      </c>
      <c r="B49" s="38" t="s">
        <v>339</v>
      </c>
      <c r="C49" s="38" t="s">
        <v>241</v>
      </c>
      <c r="D49" s="39">
        <v>15</v>
      </c>
      <c r="E49" s="2">
        <f>150*D49</f>
        <v>2250</v>
      </c>
    </row>
    <row r="50" spans="1:5" x14ac:dyDescent="0.25">
      <c r="A50" s="9">
        <v>63</v>
      </c>
      <c r="B50" s="38" t="s">
        <v>339</v>
      </c>
      <c r="C50" s="38" t="s">
        <v>242</v>
      </c>
      <c r="D50" s="39">
        <v>11</v>
      </c>
      <c r="E50" s="2">
        <f>900*D50</f>
        <v>9900</v>
      </c>
    </row>
    <row r="51" spans="1:5" x14ac:dyDescent="0.25">
      <c r="A51" s="9">
        <v>64</v>
      </c>
      <c r="B51" s="38" t="s">
        <v>339</v>
      </c>
      <c r="C51" s="38" t="s">
        <v>243</v>
      </c>
      <c r="D51" s="39">
        <v>10</v>
      </c>
      <c r="E51" s="2">
        <f>450*D51</f>
        <v>4500</v>
      </c>
    </row>
    <row r="52" spans="1:5" x14ac:dyDescent="0.25">
      <c r="A52" s="9">
        <v>65</v>
      </c>
      <c r="B52" s="38" t="s">
        <v>339</v>
      </c>
      <c r="C52" s="38" t="s">
        <v>244</v>
      </c>
      <c r="D52" s="39">
        <v>12</v>
      </c>
      <c r="E52" s="2">
        <f>450*D52</f>
        <v>5400</v>
      </c>
    </row>
    <row r="53" spans="1:5" x14ac:dyDescent="0.25">
      <c r="A53" s="9">
        <v>66</v>
      </c>
      <c r="B53" s="38" t="s">
        <v>339</v>
      </c>
      <c r="C53" s="38" t="s">
        <v>245</v>
      </c>
      <c r="D53" s="39">
        <v>15</v>
      </c>
      <c r="E53" s="2">
        <f>2000*D53</f>
        <v>30000</v>
      </c>
    </row>
    <row r="54" spans="1:5" x14ac:dyDescent="0.25">
      <c r="A54" s="9">
        <v>70</v>
      </c>
      <c r="B54" s="38" t="s">
        <v>339</v>
      </c>
      <c r="C54" s="38" t="s">
        <v>248</v>
      </c>
      <c r="D54" s="39">
        <v>30</v>
      </c>
      <c r="E54" s="2">
        <f>1200*D54</f>
        <v>36000</v>
      </c>
    </row>
    <row r="55" spans="1:5" x14ac:dyDescent="0.25">
      <c r="A55" s="9">
        <v>72</v>
      </c>
      <c r="B55" s="38" t="s">
        <v>339</v>
      </c>
      <c r="C55" s="38" t="s">
        <v>251</v>
      </c>
      <c r="D55" s="39">
        <v>30</v>
      </c>
      <c r="E55" s="2">
        <f>650*D55</f>
        <v>19500</v>
      </c>
    </row>
    <row r="56" spans="1:5" x14ac:dyDescent="0.25">
      <c r="A56" s="9">
        <v>73</v>
      </c>
      <c r="B56" s="38" t="s">
        <v>339</v>
      </c>
      <c r="C56" s="38" t="s">
        <v>253</v>
      </c>
      <c r="D56" s="39">
        <v>38</v>
      </c>
      <c r="E56" s="2">
        <f>3290*D56</f>
        <v>125020</v>
      </c>
    </row>
    <row r="57" spans="1:5" x14ac:dyDescent="0.25">
      <c r="A57" s="9">
        <v>74</v>
      </c>
      <c r="B57" s="38" t="s">
        <v>339</v>
      </c>
      <c r="C57" s="38" t="s">
        <v>254</v>
      </c>
      <c r="D57" s="39">
        <v>44</v>
      </c>
      <c r="E57" s="2">
        <f>3390*D57</f>
        <v>149160</v>
      </c>
    </row>
    <row r="58" spans="1:5" x14ac:dyDescent="0.25">
      <c r="A58" s="9">
        <v>75</v>
      </c>
      <c r="B58" s="38" t="s">
        <v>339</v>
      </c>
      <c r="C58" s="38" t="s">
        <v>62</v>
      </c>
      <c r="D58" s="39">
        <v>10</v>
      </c>
      <c r="E58" s="2">
        <f>600*D58</f>
        <v>6000</v>
      </c>
    </row>
    <row r="59" spans="1:5" x14ac:dyDescent="0.25">
      <c r="A59" s="9">
        <v>77</v>
      </c>
      <c r="B59" s="38" t="s">
        <v>339</v>
      </c>
      <c r="C59" s="38" t="s">
        <v>256</v>
      </c>
      <c r="D59" s="39">
        <v>4</v>
      </c>
      <c r="E59" s="2">
        <f>1500*D59</f>
        <v>6000</v>
      </c>
    </row>
    <row r="60" spans="1:5" x14ac:dyDescent="0.25">
      <c r="A60" s="9">
        <v>82</v>
      </c>
      <c r="B60" s="38" t="s">
        <v>339</v>
      </c>
      <c r="C60" s="38" t="s">
        <v>257</v>
      </c>
      <c r="D60" s="39">
        <v>30</v>
      </c>
      <c r="E60" s="2">
        <f>1200*D60</f>
        <v>36000</v>
      </c>
    </row>
    <row r="61" spans="1:5" x14ac:dyDescent="0.25">
      <c r="A61" s="9">
        <v>87</v>
      </c>
      <c r="B61" s="38" t="s">
        <v>339</v>
      </c>
      <c r="C61" s="38" t="s">
        <v>258</v>
      </c>
      <c r="D61" s="39">
        <v>4</v>
      </c>
      <c r="E61" s="2">
        <f>1500*D61</f>
        <v>6000</v>
      </c>
    </row>
    <row r="62" spans="1:5" x14ac:dyDescent="0.25">
      <c r="A62" s="9">
        <v>89</v>
      </c>
      <c r="B62" s="38" t="s">
        <v>339</v>
      </c>
      <c r="C62" s="38" t="s">
        <v>259</v>
      </c>
      <c r="D62" s="39">
        <v>7</v>
      </c>
      <c r="E62" s="2">
        <f>900*D62</f>
        <v>6300</v>
      </c>
    </row>
    <row r="63" spans="1:5" x14ac:dyDescent="0.25">
      <c r="A63" s="9">
        <v>95</v>
      </c>
      <c r="B63" s="38" t="s">
        <v>333</v>
      </c>
      <c r="C63" s="38" t="s">
        <v>261</v>
      </c>
      <c r="D63" s="39">
        <v>23</v>
      </c>
      <c r="E63" s="2">
        <f>90*D63</f>
        <v>2070</v>
      </c>
    </row>
    <row r="64" spans="1:5" x14ac:dyDescent="0.25">
      <c r="E64" s="10">
        <f>SUM(E3:E63)</f>
        <v>3094680</v>
      </c>
    </row>
  </sheetData>
  <autoFilter ref="A2:D63" xr:uid="{00000000-0009-0000-0000-000003000000}"/>
  <sortState xmlns:xlrd2="http://schemas.microsoft.com/office/spreadsheetml/2017/richdata2" ref="A3:E102">
    <sortCondition ref="A2"/>
  </sortState>
  <mergeCells count="1"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68"/>
  <sheetViews>
    <sheetView workbookViewId="0">
      <selection activeCell="B4" sqref="B4:D67"/>
    </sheetView>
  </sheetViews>
  <sheetFormatPr baseColWidth="10" defaultRowHeight="15" x14ac:dyDescent="0.25"/>
  <cols>
    <col min="1" max="1" width="8.85546875" customWidth="1"/>
    <col min="2" max="2" width="20" customWidth="1"/>
    <col min="3" max="3" width="64.140625" customWidth="1"/>
    <col min="4" max="4" width="23.28515625" customWidth="1"/>
    <col min="5" max="5" width="15.140625" customWidth="1"/>
    <col min="6" max="6" width="11.42578125" style="5"/>
  </cols>
  <sheetData>
    <row r="2" spans="1:6" ht="16.5" thickBot="1" x14ac:dyDescent="0.3">
      <c r="C2" s="31" t="s">
        <v>2</v>
      </c>
      <c r="D2" s="31"/>
    </row>
    <row r="3" spans="1:6" x14ac:dyDescent="0.25">
      <c r="A3" s="6" t="s">
        <v>0</v>
      </c>
      <c r="B3" s="6" t="s">
        <v>338</v>
      </c>
      <c r="C3" s="6" t="s">
        <v>1</v>
      </c>
      <c r="D3" s="22" t="s">
        <v>3</v>
      </c>
      <c r="E3" s="12" t="s">
        <v>327</v>
      </c>
      <c r="F3" s="23"/>
    </row>
    <row r="4" spans="1:6" x14ac:dyDescent="0.25">
      <c r="A4" s="1">
        <v>1</v>
      </c>
      <c r="B4" s="33" t="s">
        <v>329</v>
      </c>
      <c r="C4" s="33" t="s">
        <v>328</v>
      </c>
      <c r="D4" s="33">
        <v>30</v>
      </c>
      <c r="E4" s="2">
        <f>1500*D4</f>
        <v>45000</v>
      </c>
    </row>
    <row r="5" spans="1:6" x14ac:dyDescent="0.25">
      <c r="A5" s="1">
        <v>2</v>
      </c>
      <c r="B5" s="33" t="s">
        <v>329</v>
      </c>
      <c r="C5" s="33" t="s">
        <v>265</v>
      </c>
      <c r="D5" s="33">
        <v>22</v>
      </c>
      <c r="E5" s="2">
        <f>2534*D5</f>
        <v>55748</v>
      </c>
    </row>
    <row r="6" spans="1:6" x14ac:dyDescent="0.25">
      <c r="A6" s="1">
        <v>3</v>
      </c>
      <c r="B6" s="33" t="s">
        <v>329</v>
      </c>
      <c r="C6" s="33" t="s">
        <v>266</v>
      </c>
      <c r="D6" s="33">
        <v>3</v>
      </c>
      <c r="E6" s="2">
        <f>1200*D6</f>
        <v>3600</v>
      </c>
    </row>
    <row r="7" spans="1:6" ht="16.5" customHeight="1" x14ac:dyDescent="0.25">
      <c r="A7" s="1">
        <v>4</v>
      </c>
      <c r="B7" s="33" t="s">
        <v>329</v>
      </c>
      <c r="C7" s="40" t="s">
        <v>267</v>
      </c>
      <c r="D7" s="33">
        <v>13</v>
      </c>
      <c r="E7" s="2">
        <f>4031*D7</f>
        <v>52403</v>
      </c>
    </row>
    <row r="8" spans="1:6" x14ac:dyDescent="0.25">
      <c r="A8" s="1">
        <v>5</v>
      </c>
      <c r="B8" s="33" t="s">
        <v>329</v>
      </c>
      <c r="C8" s="41" t="s">
        <v>268</v>
      </c>
      <c r="D8" s="33">
        <v>20</v>
      </c>
      <c r="E8" s="2">
        <f>2100*D8</f>
        <v>42000</v>
      </c>
    </row>
    <row r="9" spans="1:6" x14ac:dyDescent="0.25">
      <c r="A9" s="1">
        <v>6</v>
      </c>
      <c r="B9" s="33" t="s">
        <v>342</v>
      </c>
      <c r="C9" s="33" t="s">
        <v>269</v>
      </c>
      <c r="D9" s="33">
        <v>24</v>
      </c>
      <c r="E9" s="2">
        <f>2000*D9</f>
        <v>48000</v>
      </c>
    </row>
    <row r="10" spans="1:6" x14ac:dyDescent="0.25">
      <c r="A10" s="1">
        <v>7</v>
      </c>
      <c r="B10" s="33" t="s">
        <v>342</v>
      </c>
      <c r="C10" s="33" t="s">
        <v>270</v>
      </c>
      <c r="D10" s="33">
        <v>25</v>
      </c>
      <c r="E10" s="2">
        <f>1100*D10</f>
        <v>27500</v>
      </c>
    </row>
    <row r="11" spans="1:6" x14ac:dyDescent="0.25">
      <c r="A11" s="1">
        <v>8</v>
      </c>
      <c r="B11" s="33" t="s">
        <v>342</v>
      </c>
      <c r="C11" s="33" t="s">
        <v>271</v>
      </c>
      <c r="D11" s="33">
        <v>4</v>
      </c>
      <c r="E11" s="2">
        <f>3500*D11</f>
        <v>14000</v>
      </c>
    </row>
    <row r="12" spans="1:6" x14ac:dyDescent="0.25">
      <c r="A12" s="1">
        <v>9</v>
      </c>
      <c r="B12" s="33" t="s">
        <v>342</v>
      </c>
      <c r="C12" s="33" t="s">
        <v>272</v>
      </c>
      <c r="D12" s="33">
        <v>2</v>
      </c>
      <c r="E12" s="2">
        <f>2500*D12</f>
        <v>5000</v>
      </c>
    </row>
    <row r="13" spans="1:6" x14ac:dyDescent="0.25">
      <c r="A13" s="1">
        <v>10</v>
      </c>
      <c r="B13" s="33" t="s">
        <v>329</v>
      </c>
      <c r="C13" s="33" t="s">
        <v>273</v>
      </c>
      <c r="D13" s="33">
        <v>40</v>
      </c>
      <c r="E13" s="2">
        <f>500*D13</f>
        <v>20000</v>
      </c>
    </row>
    <row r="14" spans="1:6" x14ac:dyDescent="0.25">
      <c r="A14" s="1">
        <v>11</v>
      </c>
      <c r="B14" s="33" t="s">
        <v>329</v>
      </c>
      <c r="C14" s="33" t="s">
        <v>274</v>
      </c>
      <c r="D14" s="33">
        <v>11</v>
      </c>
      <c r="E14" s="2">
        <f>450*D14</f>
        <v>4950</v>
      </c>
    </row>
    <row r="15" spans="1:6" x14ac:dyDescent="0.25">
      <c r="A15" s="1">
        <v>12</v>
      </c>
      <c r="B15" s="33" t="s">
        <v>329</v>
      </c>
      <c r="C15" s="33" t="s">
        <v>275</v>
      </c>
      <c r="D15" s="33">
        <v>19</v>
      </c>
      <c r="E15" s="2">
        <f>200*D15</f>
        <v>3800</v>
      </c>
    </row>
    <row r="16" spans="1:6" x14ac:dyDescent="0.25">
      <c r="A16" s="1">
        <v>13</v>
      </c>
      <c r="B16" s="33" t="s">
        <v>329</v>
      </c>
      <c r="C16" s="33" t="s">
        <v>276</v>
      </c>
      <c r="D16" s="33">
        <v>6</v>
      </c>
      <c r="E16" s="2">
        <f>350*D16</f>
        <v>2100</v>
      </c>
    </row>
    <row r="17" spans="1:5" x14ac:dyDescent="0.25">
      <c r="A17" s="1">
        <v>14</v>
      </c>
      <c r="B17" s="33" t="s">
        <v>329</v>
      </c>
      <c r="C17" s="33" t="s">
        <v>277</v>
      </c>
      <c r="D17" s="33">
        <v>44</v>
      </c>
      <c r="E17" s="2">
        <f>250*D17</f>
        <v>11000</v>
      </c>
    </row>
    <row r="18" spans="1:5" x14ac:dyDescent="0.25">
      <c r="A18" s="1">
        <v>15</v>
      </c>
      <c r="B18" s="33" t="s">
        <v>329</v>
      </c>
      <c r="C18" s="33" t="s">
        <v>278</v>
      </c>
      <c r="D18" s="33">
        <v>1</v>
      </c>
      <c r="E18" s="2">
        <f>900*D18</f>
        <v>900</v>
      </c>
    </row>
    <row r="19" spans="1:5" x14ac:dyDescent="0.25">
      <c r="A19" s="1">
        <v>16</v>
      </c>
      <c r="B19" s="33" t="s">
        <v>342</v>
      </c>
      <c r="C19" s="33" t="s">
        <v>279</v>
      </c>
      <c r="D19" s="33">
        <v>55</v>
      </c>
      <c r="E19" s="2">
        <f>2500*D19</f>
        <v>137500</v>
      </c>
    </row>
    <row r="20" spans="1:5" x14ac:dyDescent="0.25">
      <c r="A20" s="1">
        <v>17</v>
      </c>
      <c r="B20" s="33" t="s">
        <v>329</v>
      </c>
      <c r="C20" s="33" t="s">
        <v>280</v>
      </c>
      <c r="D20" s="33">
        <v>50</v>
      </c>
      <c r="E20" s="2">
        <f>1500*D20</f>
        <v>75000</v>
      </c>
    </row>
    <row r="21" spans="1:5" x14ac:dyDescent="0.25">
      <c r="A21" s="1">
        <v>18</v>
      </c>
      <c r="B21" s="33" t="s">
        <v>329</v>
      </c>
      <c r="C21" s="33" t="s">
        <v>281</v>
      </c>
      <c r="D21" s="33">
        <v>20</v>
      </c>
      <c r="E21" s="2">
        <f>1500*D21</f>
        <v>30000</v>
      </c>
    </row>
    <row r="22" spans="1:5" x14ac:dyDescent="0.25">
      <c r="A22" s="1">
        <v>19</v>
      </c>
      <c r="B22" s="33" t="s">
        <v>329</v>
      </c>
      <c r="C22" s="33" t="s">
        <v>282</v>
      </c>
      <c r="D22" s="33">
        <v>20</v>
      </c>
      <c r="E22" s="2">
        <f>1100*D22</f>
        <v>22000</v>
      </c>
    </row>
    <row r="23" spans="1:5" x14ac:dyDescent="0.25">
      <c r="A23" s="1">
        <v>20</v>
      </c>
      <c r="B23" s="33" t="s">
        <v>329</v>
      </c>
      <c r="C23" s="33" t="s">
        <v>283</v>
      </c>
      <c r="D23" s="33">
        <v>37</v>
      </c>
      <c r="E23" s="2">
        <f>2100*D23</f>
        <v>77700</v>
      </c>
    </row>
    <row r="24" spans="1:5" x14ac:dyDescent="0.25">
      <c r="A24" s="1">
        <v>21</v>
      </c>
      <c r="B24" s="33" t="s">
        <v>329</v>
      </c>
      <c r="C24" s="33" t="s">
        <v>284</v>
      </c>
      <c r="D24" s="33">
        <v>36</v>
      </c>
      <c r="E24" s="2">
        <f>600*D24</f>
        <v>21600</v>
      </c>
    </row>
    <row r="25" spans="1:5" x14ac:dyDescent="0.25">
      <c r="A25" s="1">
        <v>22</v>
      </c>
      <c r="B25" s="33" t="s">
        <v>329</v>
      </c>
      <c r="C25" s="33" t="s">
        <v>278</v>
      </c>
      <c r="D25" s="33">
        <v>20</v>
      </c>
      <c r="E25" s="2">
        <f>900*D25</f>
        <v>18000</v>
      </c>
    </row>
    <row r="26" spans="1:5" x14ac:dyDescent="0.25">
      <c r="A26" s="1">
        <v>23</v>
      </c>
      <c r="B26" s="33" t="s">
        <v>329</v>
      </c>
      <c r="C26" s="33" t="s">
        <v>285</v>
      </c>
      <c r="D26" s="33">
        <v>3</v>
      </c>
      <c r="E26" s="2">
        <f>250*D26</f>
        <v>750</v>
      </c>
    </row>
    <row r="27" spans="1:5" x14ac:dyDescent="0.25">
      <c r="A27" s="1">
        <v>24</v>
      </c>
      <c r="B27" s="33" t="s">
        <v>329</v>
      </c>
      <c r="C27" s="33" t="s">
        <v>286</v>
      </c>
      <c r="D27" s="33">
        <v>15</v>
      </c>
      <c r="E27" s="2">
        <f>+D27*1500</f>
        <v>22500</v>
      </c>
    </row>
    <row r="28" spans="1:5" x14ac:dyDescent="0.25">
      <c r="A28" s="1">
        <v>25</v>
      </c>
      <c r="B28" s="33" t="s">
        <v>329</v>
      </c>
      <c r="C28" s="33" t="s">
        <v>287</v>
      </c>
      <c r="D28" s="33">
        <v>2</v>
      </c>
      <c r="E28" s="2">
        <f>1250*D28</f>
        <v>2500</v>
      </c>
    </row>
    <row r="29" spans="1:5" x14ac:dyDescent="0.25">
      <c r="A29" s="1">
        <v>26</v>
      </c>
      <c r="B29" s="33" t="s">
        <v>329</v>
      </c>
      <c r="C29" s="33" t="s">
        <v>288</v>
      </c>
      <c r="D29" s="33">
        <v>4</v>
      </c>
      <c r="E29" s="2">
        <f>1200*D29</f>
        <v>4800</v>
      </c>
    </row>
    <row r="30" spans="1:5" x14ac:dyDescent="0.25">
      <c r="A30" s="1">
        <v>27</v>
      </c>
      <c r="B30" s="33" t="s">
        <v>329</v>
      </c>
      <c r="C30" s="33" t="s">
        <v>289</v>
      </c>
      <c r="D30" s="33">
        <v>5</v>
      </c>
      <c r="E30" s="2">
        <f>1250*D30</f>
        <v>6250</v>
      </c>
    </row>
    <row r="31" spans="1:5" x14ac:dyDescent="0.25">
      <c r="A31" s="1">
        <v>28</v>
      </c>
      <c r="B31" s="33" t="s">
        <v>329</v>
      </c>
      <c r="C31" s="33" t="s">
        <v>290</v>
      </c>
      <c r="D31" s="33">
        <v>2</v>
      </c>
      <c r="E31" s="2">
        <f>5500*D31</f>
        <v>11000</v>
      </c>
    </row>
    <row r="32" spans="1:5" x14ac:dyDescent="0.25">
      <c r="A32" s="1">
        <v>29</v>
      </c>
      <c r="B32" s="33" t="s">
        <v>329</v>
      </c>
      <c r="C32" s="33" t="s">
        <v>291</v>
      </c>
      <c r="D32" s="33">
        <v>4</v>
      </c>
      <c r="E32" s="2">
        <f>3500*D32</f>
        <v>14000</v>
      </c>
    </row>
    <row r="33" spans="1:5" x14ac:dyDescent="0.25">
      <c r="A33" s="1">
        <v>30</v>
      </c>
      <c r="B33" s="33" t="s">
        <v>329</v>
      </c>
      <c r="C33" s="33" t="s">
        <v>292</v>
      </c>
      <c r="D33" s="33">
        <v>25</v>
      </c>
      <c r="E33" s="2">
        <f>390*D33</f>
        <v>9750</v>
      </c>
    </row>
    <row r="34" spans="1:5" x14ac:dyDescent="0.25">
      <c r="A34" s="1">
        <v>31</v>
      </c>
      <c r="B34" s="33" t="s">
        <v>329</v>
      </c>
      <c r="C34" s="33" t="s">
        <v>293</v>
      </c>
      <c r="D34" s="33">
        <v>3</v>
      </c>
      <c r="E34" s="2">
        <f>250*D34</f>
        <v>750</v>
      </c>
    </row>
    <row r="35" spans="1:5" x14ac:dyDescent="0.25">
      <c r="A35" s="1">
        <v>32</v>
      </c>
      <c r="B35" s="33" t="s">
        <v>339</v>
      </c>
      <c r="C35" s="33" t="s">
        <v>294</v>
      </c>
      <c r="D35" s="33">
        <v>15</v>
      </c>
      <c r="E35" s="2">
        <f>160*D35</f>
        <v>2400</v>
      </c>
    </row>
    <row r="36" spans="1:5" x14ac:dyDescent="0.25">
      <c r="A36" s="1">
        <v>33</v>
      </c>
      <c r="B36" s="33" t="s">
        <v>339</v>
      </c>
      <c r="C36" s="33" t="s">
        <v>295</v>
      </c>
      <c r="D36" s="33">
        <v>33</v>
      </c>
      <c r="E36" s="2">
        <f>650*D36</f>
        <v>21450</v>
      </c>
    </row>
    <row r="37" spans="1:5" x14ac:dyDescent="0.25">
      <c r="A37" s="1">
        <v>34</v>
      </c>
      <c r="B37" s="33" t="s">
        <v>339</v>
      </c>
      <c r="C37" s="33" t="s">
        <v>296</v>
      </c>
      <c r="D37" s="33">
        <v>4</v>
      </c>
      <c r="E37" s="2">
        <f>450*D37</f>
        <v>1800</v>
      </c>
    </row>
    <row r="38" spans="1:5" x14ac:dyDescent="0.25">
      <c r="A38" s="1">
        <v>35</v>
      </c>
      <c r="B38" s="33" t="s">
        <v>339</v>
      </c>
      <c r="C38" s="33" t="s">
        <v>297</v>
      </c>
      <c r="D38" s="33">
        <v>56</v>
      </c>
      <c r="E38" s="2">
        <f>580*D38</f>
        <v>32480</v>
      </c>
    </row>
    <row r="39" spans="1:5" x14ac:dyDescent="0.25">
      <c r="A39" s="1">
        <v>36</v>
      </c>
      <c r="B39" s="33" t="s">
        <v>339</v>
      </c>
      <c r="C39" s="33" t="s">
        <v>298</v>
      </c>
      <c r="D39" s="33">
        <v>3</v>
      </c>
      <c r="E39" s="2">
        <f>3500*D39</f>
        <v>10500</v>
      </c>
    </row>
    <row r="40" spans="1:5" x14ac:dyDescent="0.25">
      <c r="A40" s="1">
        <v>37</v>
      </c>
      <c r="B40" s="33" t="s">
        <v>339</v>
      </c>
      <c r="C40" s="33" t="s">
        <v>299</v>
      </c>
      <c r="D40" s="33">
        <v>19</v>
      </c>
      <c r="E40" s="2">
        <f>3500*D40</f>
        <v>66500</v>
      </c>
    </row>
    <row r="41" spans="1:5" x14ac:dyDescent="0.25">
      <c r="A41" s="1">
        <v>38</v>
      </c>
      <c r="B41" s="33" t="s">
        <v>339</v>
      </c>
      <c r="C41" s="33" t="s">
        <v>300</v>
      </c>
      <c r="D41" s="33">
        <v>2</v>
      </c>
      <c r="E41" s="2">
        <f>900*D41</f>
        <v>1800</v>
      </c>
    </row>
    <row r="42" spans="1:5" x14ac:dyDescent="0.25">
      <c r="A42" s="1">
        <v>39</v>
      </c>
      <c r="B42" s="33" t="s">
        <v>339</v>
      </c>
      <c r="C42" s="33" t="s">
        <v>301</v>
      </c>
      <c r="D42" s="33">
        <v>37</v>
      </c>
      <c r="E42" s="2">
        <f>450*D42</f>
        <v>16650</v>
      </c>
    </row>
    <row r="43" spans="1:5" x14ac:dyDescent="0.25">
      <c r="A43" s="1">
        <v>40</v>
      </c>
      <c r="B43" s="33" t="s">
        <v>339</v>
      </c>
      <c r="C43" s="33" t="s">
        <v>302</v>
      </c>
      <c r="D43" s="33">
        <v>5</v>
      </c>
      <c r="E43" s="2">
        <f>900*D43</f>
        <v>4500</v>
      </c>
    </row>
    <row r="44" spans="1:5" x14ac:dyDescent="0.25">
      <c r="A44" s="1">
        <v>41</v>
      </c>
      <c r="B44" s="33" t="s">
        <v>339</v>
      </c>
      <c r="C44" s="33" t="s">
        <v>303</v>
      </c>
      <c r="D44" s="33">
        <v>100</v>
      </c>
      <c r="E44" s="2">
        <f>500*D44</f>
        <v>50000</v>
      </c>
    </row>
    <row r="45" spans="1:5" x14ac:dyDescent="0.25">
      <c r="A45" s="1">
        <v>42</v>
      </c>
      <c r="B45" s="33" t="s">
        <v>339</v>
      </c>
      <c r="C45" s="33" t="s">
        <v>304</v>
      </c>
      <c r="D45" s="33">
        <v>3</v>
      </c>
      <c r="E45" s="2">
        <f>350*D45</f>
        <v>1050</v>
      </c>
    </row>
    <row r="46" spans="1:5" x14ac:dyDescent="0.25">
      <c r="A46" s="1">
        <v>43</v>
      </c>
      <c r="B46" s="33" t="s">
        <v>339</v>
      </c>
      <c r="C46" s="33" t="s">
        <v>305</v>
      </c>
      <c r="D46" s="33">
        <v>9</v>
      </c>
      <c r="E46" s="2">
        <f>1650*D46</f>
        <v>14850</v>
      </c>
    </row>
    <row r="47" spans="1:5" x14ac:dyDescent="0.25">
      <c r="A47" s="1">
        <v>44</v>
      </c>
      <c r="B47" s="33" t="s">
        <v>339</v>
      </c>
      <c r="C47" s="33" t="s">
        <v>306</v>
      </c>
      <c r="D47" s="33">
        <v>13</v>
      </c>
      <c r="E47" s="2">
        <f>450*D47</f>
        <v>5850</v>
      </c>
    </row>
    <row r="48" spans="1:5" x14ac:dyDescent="0.25">
      <c r="A48" s="1">
        <v>45</v>
      </c>
      <c r="B48" s="33" t="s">
        <v>339</v>
      </c>
      <c r="C48" s="33" t="s">
        <v>307</v>
      </c>
      <c r="D48" s="33">
        <v>25</v>
      </c>
      <c r="E48" s="2">
        <f>750*D48</f>
        <v>18750</v>
      </c>
    </row>
    <row r="49" spans="1:5" x14ac:dyDescent="0.25">
      <c r="A49" s="1">
        <v>46</v>
      </c>
      <c r="B49" s="33" t="s">
        <v>339</v>
      </c>
      <c r="C49" s="33" t="s">
        <v>308</v>
      </c>
      <c r="D49" s="33">
        <v>9</v>
      </c>
      <c r="E49" s="2">
        <f>1300*D49</f>
        <v>11700</v>
      </c>
    </row>
    <row r="50" spans="1:5" x14ac:dyDescent="0.25">
      <c r="A50" s="1">
        <v>47</v>
      </c>
      <c r="B50" s="33" t="s">
        <v>339</v>
      </c>
      <c r="C50" s="33" t="s">
        <v>309</v>
      </c>
      <c r="D50" s="33">
        <v>40</v>
      </c>
      <c r="E50" s="2">
        <f>1600*D50</f>
        <v>64000</v>
      </c>
    </row>
    <row r="51" spans="1:5" x14ac:dyDescent="0.25">
      <c r="A51" s="1">
        <v>48</v>
      </c>
      <c r="B51" s="33" t="s">
        <v>339</v>
      </c>
      <c r="C51" s="33" t="s">
        <v>310</v>
      </c>
      <c r="D51" s="33">
        <v>5</v>
      </c>
      <c r="E51" s="2">
        <f>980*D51</f>
        <v>4900</v>
      </c>
    </row>
    <row r="52" spans="1:5" x14ac:dyDescent="0.25">
      <c r="A52" s="1">
        <v>49</v>
      </c>
      <c r="B52" s="33" t="s">
        <v>339</v>
      </c>
      <c r="C52" s="33" t="s">
        <v>311</v>
      </c>
      <c r="D52" s="33">
        <v>7</v>
      </c>
      <c r="E52" s="2">
        <f>350*D52</f>
        <v>2450</v>
      </c>
    </row>
    <row r="53" spans="1:5" x14ac:dyDescent="0.25">
      <c r="A53" s="1">
        <v>50</v>
      </c>
      <c r="B53" s="33" t="s">
        <v>339</v>
      </c>
      <c r="C53" s="33" t="s">
        <v>312</v>
      </c>
      <c r="D53" s="33">
        <v>4</v>
      </c>
      <c r="E53" s="2">
        <f>2500*D53</f>
        <v>10000</v>
      </c>
    </row>
    <row r="54" spans="1:5" x14ac:dyDescent="0.25">
      <c r="A54" s="1">
        <v>51</v>
      </c>
      <c r="B54" s="33" t="s">
        <v>339</v>
      </c>
      <c r="C54" s="33" t="s">
        <v>313</v>
      </c>
      <c r="D54" s="33">
        <v>17</v>
      </c>
      <c r="E54" s="2">
        <f>450*D54</f>
        <v>7650</v>
      </c>
    </row>
    <row r="55" spans="1:5" x14ac:dyDescent="0.25">
      <c r="A55" s="1">
        <v>52</v>
      </c>
      <c r="B55" s="33" t="s">
        <v>339</v>
      </c>
      <c r="C55" s="33" t="s">
        <v>314</v>
      </c>
      <c r="D55" s="33">
        <v>75</v>
      </c>
      <c r="E55" s="2">
        <f>1600*D55</f>
        <v>120000</v>
      </c>
    </row>
    <row r="56" spans="1:5" x14ac:dyDescent="0.25">
      <c r="A56" s="1">
        <v>53</v>
      </c>
      <c r="B56" s="33" t="s">
        <v>339</v>
      </c>
      <c r="C56" s="33" t="s">
        <v>315</v>
      </c>
      <c r="D56" s="33">
        <v>4</v>
      </c>
      <c r="E56" s="2">
        <f>350*D56</f>
        <v>1400</v>
      </c>
    </row>
    <row r="57" spans="1:5" x14ac:dyDescent="0.25">
      <c r="A57" s="1">
        <v>54</v>
      </c>
      <c r="B57" s="33" t="s">
        <v>339</v>
      </c>
      <c r="C57" s="33" t="s">
        <v>316</v>
      </c>
      <c r="D57" s="33">
        <v>51</v>
      </c>
      <c r="E57" s="2">
        <f>3390*D57</f>
        <v>172890</v>
      </c>
    </row>
    <row r="58" spans="1:5" x14ac:dyDescent="0.25">
      <c r="A58" s="1">
        <v>55</v>
      </c>
      <c r="B58" s="33" t="s">
        <v>339</v>
      </c>
      <c r="C58" s="33" t="s">
        <v>317</v>
      </c>
      <c r="D58" s="33">
        <v>70</v>
      </c>
      <c r="E58" s="2">
        <f>+D58*290</f>
        <v>20300</v>
      </c>
    </row>
    <row r="59" spans="1:5" x14ac:dyDescent="0.25">
      <c r="A59" s="1">
        <v>56</v>
      </c>
      <c r="B59" s="33" t="s">
        <v>339</v>
      </c>
      <c r="C59" s="33" t="s">
        <v>318</v>
      </c>
      <c r="D59" s="33">
        <v>7</v>
      </c>
      <c r="E59" s="2">
        <f>3500*D59</f>
        <v>24500</v>
      </c>
    </row>
    <row r="60" spans="1:5" x14ac:dyDescent="0.25">
      <c r="A60" s="1">
        <v>57</v>
      </c>
      <c r="B60" s="33" t="s">
        <v>337</v>
      </c>
      <c r="C60" s="33" t="s">
        <v>319</v>
      </c>
      <c r="D60" s="33">
        <v>40</v>
      </c>
      <c r="E60" s="2">
        <f>3500*D60</f>
        <v>140000</v>
      </c>
    </row>
    <row r="61" spans="1:5" x14ac:dyDescent="0.25">
      <c r="A61" s="1">
        <v>58</v>
      </c>
      <c r="B61" s="33" t="s">
        <v>337</v>
      </c>
      <c r="C61" s="33" t="s">
        <v>320</v>
      </c>
      <c r="D61" s="33">
        <v>76</v>
      </c>
      <c r="E61" s="2">
        <f>2500*D61</f>
        <v>190000</v>
      </c>
    </row>
    <row r="62" spans="1:5" x14ac:dyDescent="0.25">
      <c r="A62" s="1">
        <v>59</v>
      </c>
      <c r="B62" s="33" t="s">
        <v>337</v>
      </c>
      <c r="C62" s="33" t="s">
        <v>321</v>
      </c>
      <c r="D62" s="33">
        <v>11</v>
      </c>
      <c r="E62" s="2">
        <f>1065*D62</f>
        <v>11715</v>
      </c>
    </row>
    <row r="63" spans="1:5" x14ac:dyDescent="0.25">
      <c r="A63" s="1">
        <v>60</v>
      </c>
      <c r="B63" s="33" t="s">
        <v>337</v>
      </c>
      <c r="C63" s="33" t="s">
        <v>322</v>
      </c>
      <c r="D63" s="33">
        <v>3</v>
      </c>
      <c r="E63" s="2">
        <f>1065*D63</f>
        <v>3195</v>
      </c>
    </row>
    <row r="64" spans="1:5" x14ac:dyDescent="0.25">
      <c r="A64" s="1">
        <v>61</v>
      </c>
      <c r="B64" s="33" t="s">
        <v>337</v>
      </c>
      <c r="C64" s="33" t="s">
        <v>323</v>
      </c>
      <c r="D64" s="33">
        <v>2</v>
      </c>
      <c r="E64" s="2">
        <f>1065*D64</f>
        <v>2130</v>
      </c>
    </row>
    <row r="65" spans="1:5" x14ac:dyDescent="0.25">
      <c r="A65" s="1">
        <v>62</v>
      </c>
      <c r="B65" s="33" t="s">
        <v>337</v>
      </c>
      <c r="C65" s="33" t="s">
        <v>324</v>
      </c>
      <c r="D65" s="33">
        <v>48</v>
      </c>
      <c r="E65" s="2">
        <f>4500*D65</f>
        <v>216000</v>
      </c>
    </row>
    <row r="66" spans="1:5" x14ac:dyDescent="0.25">
      <c r="A66" s="1">
        <v>63</v>
      </c>
      <c r="B66" s="33" t="s">
        <v>337</v>
      </c>
      <c r="C66" s="33" t="s">
        <v>325</v>
      </c>
      <c r="D66" s="33">
        <v>40</v>
      </c>
      <c r="E66" s="2">
        <f>800*D66</f>
        <v>32000</v>
      </c>
    </row>
    <row r="67" spans="1:5" x14ac:dyDescent="0.25">
      <c r="A67" s="1">
        <v>64</v>
      </c>
      <c r="B67" s="33" t="s">
        <v>337</v>
      </c>
      <c r="C67" s="33" t="s">
        <v>326</v>
      </c>
      <c r="D67" s="33">
        <v>40</v>
      </c>
      <c r="E67" s="2">
        <f>1065*D67</f>
        <v>42600</v>
      </c>
    </row>
    <row r="68" spans="1:5" x14ac:dyDescent="0.25">
      <c r="E68" s="21">
        <f>SUM(E4:E67)</f>
        <v>2116111</v>
      </c>
    </row>
  </sheetData>
  <mergeCells count="1">
    <mergeCell ref="C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15EA-B2B2-476D-8ACF-6D11C531E21B}">
  <dimension ref="A1:D433"/>
  <sheetViews>
    <sheetView workbookViewId="0">
      <selection activeCell="B2" sqref="B2:D433"/>
    </sheetView>
  </sheetViews>
  <sheetFormatPr baseColWidth="10" defaultRowHeight="15" x14ac:dyDescent="0.25"/>
  <cols>
    <col min="1" max="1" width="6" customWidth="1"/>
    <col min="2" max="2" width="24.42578125" customWidth="1"/>
    <col min="3" max="3" width="53.5703125" bestFit="1" customWidth="1"/>
    <col min="4" max="4" width="21.5703125" customWidth="1"/>
  </cols>
  <sheetData>
    <row r="1" spans="1:4" x14ac:dyDescent="0.25">
      <c r="A1" t="s">
        <v>0</v>
      </c>
      <c r="B1" s="6" t="s">
        <v>338</v>
      </c>
      <c r="C1" s="6" t="s">
        <v>1</v>
      </c>
      <c r="D1" s="22" t="s">
        <v>3</v>
      </c>
    </row>
    <row r="2" spans="1:4" x14ac:dyDescent="0.25">
      <c r="A2">
        <v>1</v>
      </c>
      <c r="B2" s="5" t="s">
        <v>330</v>
      </c>
      <c r="C2" s="33" t="s">
        <v>4</v>
      </c>
      <c r="D2" s="34">
        <v>31</v>
      </c>
    </row>
    <row r="3" spans="1:4" x14ac:dyDescent="0.25">
      <c r="A3">
        <v>2</v>
      </c>
      <c r="B3" s="5" t="s">
        <v>330</v>
      </c>
      <c r="C3" s="33" t="s">
        <v>5</v>
      </c>
      <c r="D3" s="34">
        <v>115</v>
      </c>
    </row>
    <row r="4" spans="1:4" x14ac:dyDescent="0.25">
      <c r="A4">
        <v>3</v>
      </c>
      <c r="B4" s="5" t="s">
        <v>330</v>
      </c>
      <c r="C4" s="33" t="s">
        <v>6</v>
      </c>
      <c r="D4" s="34">
        <v>99</v>
      </c>
    </row>
    <row r="5" spans="1:4" x14ac:dyDescent="0.25">
      <c r="A5">
        <v>4</v>
      </c>
      <c r="B5" s="5" t="s">
        <v>330</v>
      </c>
      <c r="C5" s="33" t="s">
        <v>7</v>
      </c>
      <c r="D5" s="34">
        <v>227</v>
      </c>
    </row>
    <row r="6" spans="1:4" x14ac:dyDescent="0.25">
      <c r="A6">
        <v>5</v>
      </c>
      <c r="B6" s="5" t="s">
        <v>330</v>
      </c>
      <c r="C6" s="33" t="s">
        <v>8</v>
      </c>
      <c r="D6" s="34">
        <v>276</v>
      </c>
    </row>
    <row r="7" spans="1:4" x14ac:dyDescent="0.25">
      <c r="A7">
        <v>6</v>
      </c>
      <c r="B7" s="5" t="s">
        <v>330</v>
      </c>
      <c r="C7" s="33" t="s">
        <v>9</v>
      </c>
      <c r="D7" s="34">
        <v>53</v>
      </c>
    </row>
    <row r="8" spans="1:4" x14ac:dyDescent="0.25">
      <c r="A8">
        <v>7</v>
      </c>
      <c r="B8" s="5" t="s">
        <v>330</v>
      </c>
      <c r="C8" s="33" t="s">
        <v>10</v>
      </c>
      <c r="D8" s="34">
        <v>35</v>
      </c>
    </row>
    <row r="9" spans="1:4" x14ac:dyDescent="0.25">
      <c r="A9">
        <v>8</v>
      </c>
      <c r="B9" s="5" t="s">
        <v>330</v>
      </c>
      <c r="C9" s="33" t="s">
        <v>11</v>
      </c>
      <c r="D9" s="34">
        <v>36</v>
      </c>
    </row>
    <row r="10" spans="1:4" x14ac:dyDescent="0.25">
      <c r="A10">
        <v>9</v>
      </c>
      <c r="B10" s="5" t="s">
        <v>330</v>
      </c>
      <c r="C10" s="33" t="s">
        <v>12</v>
      </c>
      <c r="D10" s="34">
        <v>23</v>
      </c>
    </row>
    <row r="11" spans="1:4" x14ac:dyDescent="0.25">
      <c r="A11">
        <v>10</v>
      </c>
      <c r="B11" s="5" t="s">
        <v>330</v>
      </c>
      <c r="C11" s="33" t="s">
        <v>13</v>
      </c>
      <c r="D11" s="34">
        <v>10</v>
      </c>
    </row>
    <row r="12" spans="1:4" x14ac:dyDescent="0.25">
      <c r="A12">
        <v>11</v>
      </c>
      <c r="B12" s="5" t="s">
        <v>330</v>
      </c>
      <c r="C12" s="33" t="s">
        <v>14</v>
      </c>
      <c r="D12" s="34">
        <v>1</v>
      </c>
    </row>
    <row r="13" spans="1:4" x14ac:dyDescent="0.25">
      <c r="A13">
        <v>12</v>
      </c>
      <c r="B13" s="5" t="s">
        <v>330</v>
      </c>
      <c r="C13" s="33" t="s">
        <v>15</v>
      </c>
      <c r="D13" s="34">
        <v>10</v>
      </c>
    </row>
    <row r="14" spans="1:4" x14ac:dyDescent="0.25">
      <c r="A14">
        <v>13</v>
      </c>
      <c r="B14" s="5" t="s">
        <v>330</v>
      </c>
      <c r="C14" s="33" t="s">
        <v>16</v>
      </c>
      <c r="D14" s="34">
        <v>15</v>
      </c>
    </row>
    <row r="15" spans="1:4" x14ac:dyDescent="0.25">
      <c r="A15">
        <v>14</v>
      </c>
      <c r="B15" s="5" t="s">
        <v>330</v>
      </c>
      <c r="C15" s="33" t="s">
        <v>17</v>
      </c>
      <c r="D15" s="34">
        <v>585</v>
      </c>
    </row>
    <row r="16" spans="1:4" x14ac:dyDescent="0.25">
      <c r="A16">
        <v>15</v>
      </c>
      <c r="B16" s="5" t="s">
        <v>330</v>
      </c>
      <c r="C16" s="33" t="s">
        <v>18</v>
      </c>
      <c r="D16" s="34">
        <v>1072</v>
      </c>
    </row>
    <row r="17" spans="1:4" x14ac:dyDescent="0.25">
      <c r="A17">
        <v>16</v>
      </c>
      <c r="B17" s="5" t="s">
        <v>330</v>
      </c>
      <c r="C17" s="33" t="s">
        <v>19</v>
      </c>
      <c r="D17" s="34">
        <v>305</v>
      </c>
    </row>
    <row r="18" spans="1:4" x14ac:dyDescent="0.25">
      <c r="A18">
        <v>17</v>
      </c>
      <c r="B18" s="5" t="s">
        <v>330</v>
      </c>
      <c r="C18" s="33" t="s">
        <v>20</v>
      </c>
      <c r="D18" s="34">
        <v>178</v>
      </c>
    </row>
    <row r="19" spans="1:4" x14ac:dyDescent="0.25">
      <c r="A19">
        <v>18</v>
      </c>
      <c r="B19" s="5" t="s">
        <v>330</v>
      </c>
      <c r="C19" s="33" t="s">
        <v>21</v>
      </c>
      <c r="D19" s="34">
        <v>259</v>
      </c>
    </row>
    <row r="20" spans="1:4" x14ac:dyDescent="0.25">
      <c r="A20">
        <v>19</v>
      </c>
      <c r="B20" s="5" t="s">
        <v>330</v>
      </c>
      <c r="C20" s="33" t="s">
        <v>22</v>
      </c>
      <c r="D20" s="34">
        <v>188</v>
      </c>
    </row>
    <row r="21" spans="1:4" x14ac:dyDescent="0.25">
      <c r="A21">
        <v>20</v>
      </c>
      <c r="B21" s="5" t="s">
        <v>330</v>
      </c>
      <c r="C21" s="33" t="s">
        <v>23</v>
      </c>
      <c r="D21" s="34">
        <v>74</v>
      </c>
    </row>
    <row r="22" spans="1:4" x14ac:dyDescent="0.25">
      <c r="A22">
        <v>21</v>
      </c>
      <c r="B22" s="5" t="s">
        <v>330</v>
      </c>
      <c r="C22" s="33" t="s">
        <v>24</v>
      </c>
      <c r="D22" s="34">
        <v>71</v>
      </c>
    </row>
    <row r="23" spans="1:4" x14ac:dyDescent="0.25">
      <c r="A23">
        <v>22</v>
      </c>
      <c r="B23" s="5" t="s">
        <v>330</v>
      </c>
      <c r="C23" s="33" t="s">
        <v>25</v>
      </c>
      <c r="D23" s="34">
        <v>2</v>
      </c>
    </row>
    <row r="24" spans="1:4" x14ac:dyDescent="0.25">
      <c r="A24">
        <v>23</v>
      </c>
      <c r="B24" s="5" t="s">
        <v>330</v>
      </c>
      <c r="C24" s="33" t="s">
        <v>26</v>
      </c>
      <c r="D24" s="34">
        <v>82</v>
      </c>
    </row>
    <row r="25" spans="1:4" x14ac:dyDescent="0.25">
      <c r="A25">
        <v>24</v>
      </c>
      <c r="B25" s="5" t="s">
        <v>330</v>
      </c>
      <c r="C25" s="33" t="s">
        <v>27</v>
      </c>
      <c r="D25" s="34">
        <v>1</v>
      </c>
    </row>
    <row r="26" spans="1:4" x14ac:dyDescent="0.25">
      <c r="A26">
        <v>25</v>
      </c>
      <c r="B26" s="5" t="s">
        <v>330</v>
      </c>
      <c r="C26" s="33" t="s">
        <v>28</v>
      </c>
      <c r="D26" s="34">
        <v>33</v>
      </c>
    </row>
    <row r="27" spans="1:4" x14ac:dyDescent="0.25">
      <c r="A27">
        <v>26</v>
      </c>
      <c r="B27" s="5" t="s">
        <v>330</v>
      </c>
      <c r="C27" s="33" t="s">
        <v>29</v>
      </c>
      <c r="D27" s="34">
        <v>168</v>
      </c>
    </row>
    <row r="28" spans="1:4" x14ac:dyDescent="0.25">
      <c r="A28">
        <v>27</v>
      </c>
      <c r="B28" s="5" t="s">
        <v>330</v>
      </c>
      <c r="C28" s="33" t="s">
        <v>30</v>
      </c>
      <c r="D28" s="34">
        <v>121</v>
      </c>
    </row>
    <row r="29" spans="1:4" x14ac:dyDescent="0.25">
      <c r="A29">
        <v>28</v>
      </c>
      <c r="B29" s="5" t="s">
        <v>330</v>
      </c>
      <c r="C29" s="33" t="s">
        <v>31</v>
      </c>
      <c r="D29" s="34">
        <v>54</v>
      </c>
    </row>
    <row r="30" spans="1:4" x14ac:dyDescent="0.25">
      <c r="A30">
        <v>29</v>
      </c>
      <c r="B30" s="5" t="s">
        <v>330</v>
      </c>
      <c r="C30" s="33" t="s">
        <v>32</v>
      </c>
      <c r="D30" s="34">
        <v>10</v>
      </c>
    </row>
    <row r="31" spans="1:4" x14ac:dyDescent="0.25">
      <c r="A31">
        <v>30</v>
      </c>
      <c r="B31" s="5" t="s">
        <v>330</v>
      </c>
      <c r="C31" s="33" t="s">
        <v>33</v>
      </c>
      <c r="D31" s="34">
        <v>4</v>
      </c>
    </row>
    <row r="32" spans="1:4" x14ac:dyDescent="0.25">
      <c r="A32">
        <v>31</v>
      </c>
      <c r="B32" s="5" t="s">
        <v>330</v>
      </c>
      <c r="C32" s="33" t="s">
        <v>34</v>
      </c>
      <c r="D32" s="34">
        <v>9</v>
      </c>
    </row>
    <row r="33" spans="1:4" x14ac:dyDescent="0.25">
      <c r="A33">
        <v>32</v>
      </c>
      <c r="B33" s="5" t="s">
        <v>330</v>
      </c>
      <c r="C33" s="33" t="s">
        <v>35</v>
      </c>
      <c r="D33" s="34">
        <v>264</v>
      </c>
    </row>
    <row r="34" spans="1:4" x14ac:dyDescent="0.25">
      <c r="A34">
        <v>33</v>
      </c>
      <c r="B34" s="5" t="s">
        <v>330</v>
      </c>
      <c r="C34" s="33" t="s">
        <v>36</v>
      </c>
      <c r="D34" s="34">
        <v>83</v>
      </c>
    </row>
    <row r="35" spans="1:4" x14ac:dyDescent="0.25">
      <c r="A35">
        <v>34</v>
      </c>
      <c r="B35" s="5" t="s">
        <v>330</v>
      </c>
      <c r="C35" s="33" t="s">
        <v>37</v>
      </c>
      <c r="D35" s="34">
        <v>186</v>
      </c>
    </row>
    <row r="36" spans="1:4" x14ac:dyDescent="0.25">
      <c r="A36">
        <v>35</v>
      </c>
      <c r="B36" s="5" t="s">
        <v>330</v>
      </c>
      <c r="C36" s="33" t="s">
        <v>38</v>
      </c>
      <c r="D36" s="34">
        <v>112</v>
      </c>
    </row>
    <row r="37" spans="1:4" x14ac:dyDescent="0.25">
      <c r="A37">
        <v>36</v>
      </c>
      <c r="B37" s="5" t="s">
        <v>330</v>
      </c>
      <c r="C37" s="33" t="s">
        <v>39</v>
      </c>
      <c r="D37" s="34">
        <v>83</v>
      </c>
    </row>
    <row r="38" spans="1:4" x14ac:dyDescent="0.25">
      <c r="A38">
        <v>37</v>
      </c>
      <c r="B38" s="5" t="s">
        <v>330</v>
      </c>
      <c r="C38" s="33" t="s">
        <v>40</v>
      </c>
      <c r="D38" s="34">
        <v>142</v>
      </c>
    </row>
    <row r="39" spans="1:4" x14ac:dyDescent="0.25">
      <c r="A39">
        <v>38</v>
      </c>
      <c r="B39" s="5" t="s">
        <v>330</v>
      </c>
      <c r="C39" s="33" t="s">
        <v>41</v>
      </c>
      <c r="D39" s="34">
        <v>87</v>
      </c>
    </row>
    <row r="40" spans="1:4" x14ac:dyDescent="0.25">
      <c r="A40">
        <v>39</v>
      </c>
      <c r="B40" s="5" t="s">
        <v>330</v>
      </c>
      <c r="C40" s="33" t="s">
        <v>42</v>
      </c>
      <c r="D40" s="34">
        <v>66</v>
      </c>
    </row>
    <row r="41" spans="1:4" x14ac:dyDescent="0.25">
      <c r="A41">
        <v>40</v>
      </c>
      <c r="B41" s="5" t="s">
        <v>330</v>
      </c>
      <c r="C41" s="33" t="s">
        <v>43</v>
      </c>
      <c r="D41" s="34">
        <v>1863</v>
      </c>
    </row>
    <row r="42" spans="1:4" x14ac:dyDescent="0.25">
      <c r="A42">
        <v>41</v>
      </c>
      <c r="B42" s="5" t="s">
        <v>330</v>
      </c>
      <c r="C42" s="33" t="s">
        <v>44</v>
      </c>
      <c r="D42" s="34">
        <v>2579</v>
      </c>
    </row>
    <row r="43" spans="1:4" x14ac:dyDescent="0.25">
      <c r="A43">
        <v>42</v>
      </c>
      <c r="B43" s="5" t="s">
        <v>330</v>
      </c>
      <c r="C43" s="33" t="s">
        <v>45</v>
      </c>
      <c r="D43" s="34">
        <v>2429</v>
      </c>
    </row>
    <row r="44" spans="1:4" x14ac:dyDescent="0.25">
      <c r="A44">
        <v>43</v>
      </c>
      <c r="B44" s="5" t="s">
        <v>330</v>
      </c>
      <c r="C44" s="33" t="s">
        <v>46</v>
      </c>
      <c r="D44" s="34">
        <v>63</v>
      </c>
    </row>
    <row r="45" spans="1:4" x14ac:dyDescent="0.25">
      <c r="A45">
        <v>44</v>
      </c>
      <c r="B45" s="5" t="s">
        <v>330</v>
      </c>
      <c r="C45" s="33" t="s">
        <v>47</v>
      </c>
      <c r="D45" s="34">
        <v>21</v>
      </c>
    </row>
    <row r="46" spans="1:4" x14ac:dyDescent="0.25">
      <c r="A46">
        <v>45</v>
      </c>
      <c r="B46" s="5" t="s">
        <v>330</v>
      </c>
      <c r="C46" s="33" t="s">
        <v>48</v>
      </c>
      <c r="D46" s="34">
        <v>3</v>
      </c>
    </row>
    <row r="47" spans="1:4" x14ac:dyDescent="0.25">
      <c r="A47">
        <v>46</v>
      </c>
      <c r="B47" s="5" t="s">
        <v>330</v>
      </c>
      <c r="C47" s="33" t="s">
        <v>49</v>
      </c>
      <c r="D47" s="34">
        <v>32</v>
      </c>
    </row>
    <row r="48" spans="1:4" x14ac:dyDescent="0.25">
      <c r="A48">
        <v>47</v>
      </c>
      <c r="B48" s="5" t="s">
        <v>330</v>
      </c>
      <c r="C48" s="33" t="s">
        <v>50</v>
      </c>
      <c r="D48" s="34">
        <v>29</v>
      </c>
    </row>
    <row r="49" spans="1:4" x14ac:dyDescent="0.25">
      <c r="A49">
        <v>48</v>
      </c>
      <c r="B49" s="5" t="s">
        <v>330</v>
      </c>
      <c r="C49" s="33" t="s">
        <v>51</v>
      </c>
      <c r="D49" s="34">
        <v>19</v>
      </c>
    </row>
    <row r="50" spans="1:4" x14ac:dyDescent="0.25">
      <c r="A50">
        <v>49</v>
      </c>
      <c r="B50" s="5" t="s">
        <v>330</v>
      </c>
      <c r="C50" s="33" t="s">
        <v>52</v>
      </c>
      <c r="D50" s="34">
        <v>178</v>
      </c>
    </row>
    <row r="51" spans="1:4" x14ac:dyDescent="0.25">
      <c r="A51">
        <v>50</v>
      </c>
      <c r="B51" s="5" t="s">
        <v>330</v>
      </c>
      <c r="C51" s="33" t="s">
        <v>53</v>
      </c>
      <c r="D51" s="34">
        <v>91</v>
      </c>
    </row>
    <row r="52" spans="1:4" x14ac:dyDescent="0.25">
      <c r="A52">
        <v>51</v>
      </c>
      <c r="B52" s="5" t="s">
        <v>330</v>
      </c>
      <c r="C52" s="33" t="s">
        <v>54</v>
      </c>
      <c r="D52" s="34">
        <v>70</v>
      </c>
    </row>
    <row r="53" spans="1:4" x14ac:dyDescent="0.25">
      <c r="A53">
        <v>52</v>
      </c>
      <c r="B53" s="5" t="s">
        <v>330</v>
      </c>
      <c r="C53" s="33" t="s">
        <v>55</v>
      </c>
      <c r="D53" s="34">
        <v>60</v>
      </c>
    </row>
    <row r="54" spans="1:4" x14ac:dyDescent="0.25">
      <c r="A54">
        <v>53</v>
      </c>
      <c r="B54" s="5" t="s">
        <v>330</v>
      </c>
      <c r="C54" s="33" t="s">
        <v>56</v>
      </c>
      <c r="D54" s="34">
        <v>947</v>
      </c>
    </row>
    <row r="55" spans="1:4" x14ac:dyDescent="0.25">
      <c r="A55">
        <v>54</v>
      </c>
      <c r="B55" s="5" t="s">
        <v>330</v>
      </c>
      <c r="C55" s="33" t="s">
        <v>57</v>
      </c>
      <c r="D55" s="34">
        <v>334</v>
      </c>
    </row>
    <row r="56" spans="1:4" x14ac:dyDescent="0.25">
      <c r="A56">
        <v>55</v>
      </c>
      <c r="B56" s="5" t="s">
        <v>330</v>
      </c>
      <c r="C56" s="33" t="s">
        <v>58</v>
      </c>
      <c r="D56" s="34">
        <v>29</v>
      </c>
    </row>
    <row r="57" spans="1:4" x14ac:dyDescent="0.25">
      <c r="A57">
        <v>56</v>
      </c>
      <c r="B57" s="5" t="s">
        <v>330</v>
      </c>
      <c r="C57" s="33" t="s">
        <v>59</v>
      </c>
      <c r="D57" s="34">
        <v>411</v>
      </c>
    </row>
    <row r="58" spans="1:4" x14ac:dyDescent="0.25">
      <c r="A58">
        <v>57</v>
      </c>
      <c r="B58" s="5" t="s">
        <v>330</v>
      </c>
      <c r="C58" s="33" t="s">
        <v>60</v>
      </c>
      <c r="D58" s="34">
        <v>867</v>
      </c>
    </row>
    <row r="59" spans="1:4" x14ac:dyDescent="0.25">
      <c r="A59">
        <v>58</v>
      </c>
      <c r="B59" s="5" t="s">
        <v>330</v>
      </c>
      <c r="C59" s="33" t="s">
        <v>61</v>
      </c>
      <c r="D59" s="34">
        <v>595</v>
      </c>
    </row>
    <row r="60" spans="1:4" x14ac:dyDescent="0.25">
      <c r="A60">
        <v>59</v>
      </c>
      <c r="B60" s="5" t="s">
        <v>330</v>
      </c>
      <c r="C60" s="33" t="s">
        <v>62</v>
      </c>
      <c r="D60" s="34">
        <v>69</v>
      </c>
    </row>
    <row r="61" spans="1:4" x14ac:dyDescent="0.25">
      <c r="A61">
        <v>60</v>
      </c>
      <c r="B61" s="5" t="s">
        <v>330</v>
      </c>
      <c r="C61" s="33" t="s">
        <v>63</v>
      </c>
      <c r="D61" s="34">
        <v>69</v>
      </c>
    </row>
    <row r="62" spans="1:4" x14ac:dyDescent="0.25">
      <c r="A62">
        <v>61</v>
      </c>
      <c r="B62" s="5" t="s">
        <v>330</v>
      </c>
      <c r="C62" s="33" t="s">
        <v>64</v>
      </c>
      <c r="D62" s="34">
        <v>6</v>
      </c>
    </row>
    <row r="63" spans="1:4" x14ac:dyDescent="0.25">
      <c r="A63">
        <v>62</v>
      </c>
      <c r="B63" s="5" t="s">
        <v>330</v>
      </c>
      <c r="C63" s="33" t="s">
        <v>65</v>
      </c>
      <c r="D63" s="34">
        <v>153</v>
      </c>
    </row>
    <row r="64" spans="1:4" x14ac:dyDescent="0.25">
      <c r="A64">
        <v>63</v>
      </c>
      <c r="B64" s="5" t="s">
        <v>330</v>
      </c>
      <c r="C64" s="33" t="s">
        <v>66</v>
      </c>
      <c r="D64" s="34">
        <v>100</v>
      </c>
    </row>
    <row r="65" spans="1:4" x14ac:dyDescent="0.25">
      <c r="A65">
        <v>64</v>
      </c>
      <c r="B65" s="5" t="s">
        <v>330</v>
      </c>
      <c r="C65" s="33" t="s">
        <v>67</v>
      </c>
      <c r="D65" s="34">
        <v>314</v>
      </c>
    </row>
    <row r="66" spans="1:4" x14ac:dyDescent="0.25">
      <c r="A66">
        <v>65</v>
      </c>
      <c r="B66" s="5" t="s">
        <v>330</v>
      </c>
      <c r="C66" s="33" t="s">
        <v>68</v>
      </c>
      <c r="D66" s="34">
        <v>69</v>
      </c>
    </row>
    <row r="67" spans="1:4" x14ac:dyDescent="0.25">
      <c r="A67">
        <v>66</v>
      </c>
      <c r="B67" s="5" t="s">
        <v>330</v>
      </c>
      <c r="C67" s="33" t="s">
        <v>69</v>
      </c>
      <c r="D67" s="34">
        <v>208</v>
      </c>
    </row>
    <row r="68" spans="1:4" x14ac:dyDescent="0.25">
      <c r="A68">
        <v>67</v>
      </c>
      <c r="B68" s="5" t="s">
        <v>330</v>
      </c>
      <c r="C68" s="33" t="s">
        <v>70</v>
      </c>
      <c r="D68" s="34">
        <v>462</v>
      </c>
    </row>
    <row r="69" spans="1:4" x14ac:dyDescent="0.25">
      <c r="A69">
        <v>68</v>
      </c>
      <c r="B69" s="5" t="s">
        <v>330</v>
      </c>
      <c r="C69" s="33" t="s">
        <v>71</v>
      </c>
      <c r="D69" s="34">
        <v>258</v>
      </c>
    </row>
    <row r="70" spans="1:4" x14ac:dyDescent="0.25">
      <c r="A70">
        <v>69</v>
      </c>
      <c r="B70" s="5" t="s">
        <v>330</v>
      </c>
      <c r="C70" s="33" t="s">
        <v>72</v>
      </c>
      <c r="D70" s="34">
        <v>23</v>
      </c>
    </row>
    <row r="71" spans="1:4" x14ac:dyDescent="0.25">
      <c r="A71">
        <v>70</v>
      </c>
      <c r="B71" s="5" t="s">
        <v>330</v>
      </c>
      <c r="C71" s="33" t="s">
        <v>73</v>
      </c>
      <c r="D71" s="34">
        <v>2</v>
      </c>
    </row>
    <row r="72" spans="1:4" x14ac:dyDescent="0.25">
      <c r="A72">
        <v>71</v>
      </c>
      <c r="B72" s="5" t="s">
        <v>330</v>
      </c>
      <c r="C72" s="33" t="s">
        <v>74</v>
      </c>
      <c r="D72" s="34">
        <v>28</v>
      </c>
    </row>
    <row r="73" spans="1:4" x14ac:dyDescent="0.25">
      <c r="A73">
        <v>72</v>
      </c>
      <c r="B73" s="5" t="s">
        <v>330</v>
      </c>
      <c r="C73" s="33" t="s">
        <v>75</v>
      </c>
      <c r="D73" s="34">
        <v>6</v>
      </c>
    </row>
    <row r="74" spans="1:4" x14ac:dyDescent="0.25">
      <c r="A74">
        <v>73</v>
      </c>
      <c r="B74" s="5" t="s">
        <v>329</v>
      </c>
      <c r="C74" s="33" t="s">
        <v>76</v>
      </c>
      <c r="D74" s="34">
        <v>42</v>
      </c>
    </row>
    <row r="75" spans="1:4" x14ac:dyDescent="0.25">
      <c r="A75">
        <v>74</v>
      </c>
      <c r="B75" s="5" t="s">
        <v>329</v>
      </c>
      <c r="C75" s="33" t="s">
        <v>77</v>
      </c>
      <c r="D75" s="34">
        <v>137</v>
      </c>
    </row>
    <row r="76" spans="1:4" x14ac:dyDescent="0.25">
      <c r="A76">
        <v>75</v>
      </c>
      <c r="B76" s="5" t="s">
        <v>329</v>
      </c>
      <c r="C76" s="33" t="s">
        <v>78</v>
      </c>
      <c r="D76" s="34">
        <v>208</v>
      </c>
    </row>
    <row r="77" spans="1:4" x14ac:dyDescent="0.25">
      <c r="A77">
        <v>76</v>
      </c>
      <c r="B77" s="5" t="s">
        <v>329</v>
      </c>
      <c r="C77" s="33" t="s">
        <v>79</v>
      </c>
      <c r="D77" s="34">
        <v>132</v>
      </c>
    </row>
    <row r="78" spans="1:4" x14ac:dyDescent="0.25">
      <c r="A78">
        <v>77</v>
      </c>
      <c r="B78" s="5" t="s">
        <v>329</v>
      </c>
      <c r="C78" s="33" t="s">
        <v>80</v>
      </c>
      <c r="D78" s="34">
        <v>369</v>
      </c>
    </row>
    <row r="79" spans="1:4" x14ac:dyDescent="0.25">
      <c r="A79">
        <v>78</v>
      </c>
      <c r="B79" s="5" t="s">
        <v>329</v>
      </c>
      <c r="C79" s="33" t="s">
        <v>81</v>
      </c>
      <c r="D79" s="34">
        <v>4402</v>
      </c>
    </row>
    <row r="80" spans="1:4" x14ac:dyDescent="0.25">
      <c r="A80">
        <v>79</v>
      </c>
      <c r="B80" s="5" t="s">
        <v>329</v>
      </c>
      <c r="C80" s="33" t="s">
        <v>82</v>
      </c>
      <c r="D80" s="34">
        <v>187</v>
      </c>
    </row>
    <row r="81" spans="1:4" x14ac:dyDescent="0.25">
      <c r="A81">
        <v>80</v>
      </c>
      <c r="B81" s="5" t="s">
        <v>329</v>
      </c>
      <c r="C81" s="33" t="s">
        <v>83</v>
      </c>
      <c r="D81" s="34">
        <v>379</v>
      </c>
    </row>
    <row r="82" spans="1:4" x14ac:dyDescent="0.25">
      <c r="A82">
        <v>81</v>
      </c>
      <c r="B82" s="5" t="s">
        <v>329</v>
      </c>
      <c r="C82" s="33" t="s">
        <v>84</v>
      </c>
      <c r="D82" s="34">
        <v>129</v>
      </c>
    </row>
    <row r="83" spans="1:4" x14ac:dyDescent="0.25">
      <c r="A83">
        <v>82</v>
      </c>
      <c r="B83" s="5" t="s">
        <v>330</v>
      </c>
      <c r="C83" s="33" t="s">
        <v>86</v>
      </c>
      <c r="D83" s="34">
        <v>51</v>
      </c>
    </row>
    <row r="84" spans="1:4" x14ac:dyDescent="0.25">
      <c r="A84">
        <v>83</v>
      </c>
      <c r="B84" s="5" t="s">
        <v>333</v>
      </c>
      <c r="C84" s="33" t="s">
        <v>87</v>
      </c>
      <c r="D84" s="34">
        <v>34</v>
      </c>
    </row>
    <row r="85" spans="1:4" x14ac:dyDescent="0.25">
      <c r="A85">
        <v>84</v>
      </c>
      <c r="B85" s="5" t="s">
        <v>333</v>
      </c>
      <c r="C85" s="33" t="s">
        <v>88</v>
      </c>
      <c r="D85" s="34">
        <v>9433</v>
      </c>
    </row>
    <row r="86" spans="1:4" x14ac:dyDescent="0.25">
      <c r="A86">
        <v>85</v>
      </c>
      <c r="B86" s="5" t="s">
        <v>333</v>
      </c>
      <c r="C86" s="33" t="s">
        <v>89</v>
      </c>
      <c r="D86" s="34">
        <v>754</v>
      </c>
    </row>
    <row r="87" spans="1:4" x14ac:dyDescent="0.25">
      <c r="A87">
        <v>86</v>
      </c>
      <c r="B87" s="5" t="s">
        <v>333</v>
      </c>
      <c r="C87" s="33" t="s">
        <v>90</v>
      </c>
      <c r="D87" s="34">
        <v>760</v>
      </c>
    </row>
    <row r="88" spans="1:4" x14ac:dyDescent="0.25">
      <c r="A88">
        <v>87</v>
      </c>
      <c r="B88" s="5" t="s">
        <v>333</v>
      </c>
      <c r="C88" s="33" t="s">
        <v>91</v>
      </c>
      <c r="D88" s="34">
        <v>9250</v>
      </c>
    </row>
    <row r="89" spans="1:4" x14ac:dyDescent="0.25">
      <c r="A89">
        <v>88</v>
      </c>
      <c r="B89" s="5" t="s">
        <v>333</v>
      </c>
      <c r="C89" s="33" t="s">
        <v>92</v>
      </c>
      <c r="D89" s="34">
        <v>659</v>
      </c>
    </row>
    <row r="90" spans="1:4" x14ac:dyDescent="0.25">
      <c r="A90">
        <v>89</v>
      </c>
      <c r="B90" s="5" t="s">
        <v>333</v>
      </c>
      <c r="C90" s="33" t="s">
        <v>93</v>
      </c>
      <c r="D90" s="34">
        <v>171</v>
      </c>
    </row>
    <row r="91" spans="1:4" x14ac:dyDescent="0.25">
      <c r="A91">
        <v>90</v>
      </c>
      <c r="B91" s="5" t="s">
        <v>329</v>
      </c>
      <c r="C91" s="33" t="s">
        <v>94</v>
      </c>
      <c r="D91" s="34">
        <v>82</v>
      </c>
    </row>
    <row r="92" spans="1:4" x14ac:dyDescent="0.25">
      <c r="A92">
        <v>91</v>
      </c>
      <c r="B92" s="5" t="s">
        <v>329</v>
      </c>
      <c r="C92" s="33" t="s">
        <v>95</v>
      </c>
      <c r="D92" s="34">
        <v>14</v>
      </c>
    </row>
    <row r="93" spans="1:4" x14ac:dyDescent="0.25">
      <c r="A93">
        <v>92</v>
      </c>
      <c r="B93" s="5" t="s">
        <v>330</v>
      </c>
      <c r="C93" s="33" t="s">
        <v>96</v>
      </c>
      <c r="D93" s="34">
        <v>106</v>
      </c>
    </row>
    <row r="94" spans="1:4" x14ac:dyDescent="0.25">
      <c r="A94">
        <v>93</v>
      </c>
      <c r="B94" s="5" t="s">
        <v>330</v>
      </c>
      <c r="C94" s="33" t="s">
        <v>97</v>
      </c>
      <c r="D94" s="34">
        <v>84</v>
      </c>
    </row>
    <row r="95" spans="1:4" x14ac:dyDescent="0.25">
      <c r="A95">
        <v>94</v>
      </c>
      <c r="B95" s="5" t="s">
        <v>330</v>
      </c>
      <c r="C95" s="33" t="s">
        <v>98</v>
      </c>
      <c r="D95" s="34">
        <v>48</v>
      </c>
    </row>
    <row r="96" spans="1:4" x14ac:dyDescent="0.25">
      <c r="A96">
        <v>95</v>
      </c>
      <c r="B96" s="5" t="s">
        <v>330</v>
      </c>
      <c r="C96" s="33" t="s">
        <v>99</v>
      </c>
      <c r="D96" s="34">
        <v>18</v>
      </c>
    </row>
    <row r="97" spans="1:4" x14ac:dyDescent="0.25">
      <c r="A97">
        <v>96</v>
      </c>
      <c r="B97" s="5" t="s">
        <v>330</v>
      </c>
      <c r="C97" s="33" t="s">
        <v>100</v>
      </c>
      <c r="D97" s="34">
        <v>5</v>
      </c>
    </row>
    <row r="98" spans="1:4" x14ac:dyDescent="0.25">
      <c r="A98">
        <v>97</v>
      </c>
      <c r="B98" s="5" t="s">
        <v>330</v>
      </c>
      <c r="C98" s="33" t="s">
        <v>101</v>
      </c>
      <c r="D98" s="34">
        <v>30</v>
      </c>
    </row>
    <row r="99" spans="1:4" x14ac:dyDescent="0.25">
      <c r="A99">
        <v>98</v>
      </c>
      <c r="B99" s="5" t="s">
        <v>330</v>
      </c>
      <c r="C99" s="33" t="s">
        <v>102</v>
      </c>
      <c r="D99" s="34">
        <v>52</v>
      </c>
    </row>
    <row r="100" spans="1:4" x14ac:dyDescent="0.25">
      <c r="A100">
        <v>99</v>
      </c>
      <c r="B100" s="5" t="s">
        <v>331</v>
      </c>
      <c r="C100" s="33" t="s">
        <v>103</v>
      </c>
      <c r="D100" s="34">
        <v>48</v>
      </c>
    </row>
    <row r="101" spans="1:4" x14ac:dyDescent="0.25">
      <c r="A101">
        <v>100</v>
      </c>
      <c r="B101" s="5" t="s">
        <v>332</v>
      </c>
      <c r="C101" s="33" t="s">
        <v>104</v>
      </c>
      <c r="D101" s="34">
        <v>318</v>
      </c>
    </row>
    <row r="102" spans="1:4" x14ac:dyDescent="0.25">
      <c r="A102">
        <v>101</v>
      </c>
      <c r="B102" s="5" t="s">
        <v>330</v>
      </c>
      <c r="C102" s="33" t="s">
        <v>105</v>
      </c>
      <c r="D102" s="34">
        <v>483</v>
      </c>
    </row>
    <row r="103" spans="1:4" x14ac:dyDescent="0.25">
      <c r="A103">
        <v>102</v>
      </c>
      <c r="B103" s="5" t="s">
        <v>330</v>
      </c>
      <c r="C103" s="33" t="s">
        <v>106</v>
      </c>
      <c r="D103" s="34">
        <v>130</v>
      </c>
    </row>
    <row r="104" spans="1:4" x14ac:dyDescent="0.25">
      <c r="A104">
        <v>103</v>
      </c>
      <c r="B104" s="5" t="s">
        <v>330</v>
      </c>
      <c r="C104" s="33" t="s">
        <v>107</v>
      </c>
      <c r="D104" s="34">
        <v>266</v>
      </c>
    </row>
    <row r="105" spans="1:4" x14ac:dyDescent="0.25">
      <c r="A105">
        <v>104</v>
      </c>
      <c r="B105" s="5" t="s">
        <v>330</v>
      </c>
      <c r="C105" s="33" t="s">
        <v>108</v>
      </c>
      <c r="D105" s="34">
        <v>20</v>
      </c>
    </row>
    <row r="106" spans="1:4" x14ac:dyDescent="0.25">
      <c r="A106">
        <v>105</v>
      </c>
      <c r="B106" s="5" t="s">
        <v>330</v>
      </c>
      <c r="C106" s="33" t="s">
        <v>109</v>
      </c>
      <c r="D106" s="34">
        <v>51</v>
      </c>
    </row>
    <row r="107" spans="1:4" x14ac:dyDescent="0.25">
      <c r="A107">
        <v>106</v>
      </c>
      <c r="B107" s="5" t="s">
        <v>330</v>
      </c>
      <c r="C107" s="33" t="s">
        <v>110</v>
      </c>
      <c r="D107" s="34">
        <v>239</v>
      </c>
    </row>
    <row r="108" spans="1:4" x14ac:dyDescent="0.25">
      <c r="A108">
        <v>107</v>
      </c>
      <c r="B108" s="5" t="s">
        <v>330</v>
      </c>
      <c r="C108" s="33" t="s">
        <v>111</v>
      </c>
      <c r="D108" s="34">
        <v>29</v>
      </c>
    </row>
    <row r="109" spans="1:4" x14ac:dyDescent="0.25">
      <c r="A109">
        <v>108</v>
      </c>
      <c r="B109" s="5" t="s">
        <v>330</v>
      </c>
      <c r="C109" s="33" t="s">
        <v>112</v>
      </c>
      <c r="D109" s="34">
        <v>66</v>
      </c>
    </row>
    <row r="110" spans="1:4" x14ac:dyDescent="0.25">
      <c r="A110">
        <v>109</v>
      </c>
      <c r="B110" s="5" t="s">
        <v>330</v>
      </c>
      <c r="C110" s="33" t="s">
        <v>113</v>
      </c>
      <c r="D110" s="34">
        <v>88</v>
      </c>
    </row>
    <row r="111" spans="1:4" x14ac:dyDescent="0.25">
      <c r="A111">
        <v>110</v>
      </c>
      <c r="B111" s="5" t="s">
        <v>333</v>
      </c>
      <c r="C111" s="33" t="s">
        <v>114</v>
      </c>
      <c r="D111" s="34">
        <v>1789</v>
      </c>
    </row>
    <row r="112" spans="1:4" x14ac:dyDescent="0.25">
      <c r="A112">
        <v>111</v>
      </c>
      <c r="B112" s="5" t="s">
        <v>333</v>
      </c>
      <c r="C112" s="33" t="s">
        <v>115</v>
      </c>
      <c r="D112" s="34">
        <v>2705</v>
      </c>
    </row>
    <row r="113" spans="1:4" x14ac:dyDescent="0.25">
      <c r="A113">
        <v>112</v>
      </c>
      <c r="B113" s="5" t="s">
        <v>333</v>
      </c>
      <c r="C113" s="33" t="s">
        <v>116</v>
      </c>
      <c r="D113" s="34">
        <v>2008</v>
      </c>
    </row>
    <row r="114" spans="1:4" x14ac:dyDescent="0.25">
      <c r="A114">
        <v>113</v>
      </c>
      <c r="B114" s="5" t="s">
        <v>330</v>
      </c>
      <c r="C114" s="33" t="s">
        <v>117</v>
      </c>
      <c r="D114" s="34">
        <v>14</v>
      </c>
    </row>
    <row r="115" spans="1:4" x14ac:dyDescent="0.25">
      <c r="A115">
        <v>114</v>
      </c>
      <c r="B115" s="5" t="s">
        <v>330</v>
      </c>
      <c r="C115" s="33" t="s">
        <v>118</v>
      </c>
      <c r="D115" s="34">
        <v>15</v>
      </c>
    </row>
    <row r="116" spans="1:4" x14ac:dyDescent="0.25">
      <c r="A116">
        <v>115</v>
      </c>
      <c r="B116" s="5" t="s">
        <v>329</v>
      </c>
      <c r="C116" s="33" t="s">
        <v>119</v>
      </c>
      <c r="D116" s="34">
        <v>2657</v>
      </c>
    </row>
    <row r="117" spans="1:4" x14ac:dyDescent="0.25">
      <c r="A117">
        <v>116</v>
      </c>
      <c r="B117" s="5" t="s">
        <v>333</v>
      </c>
      <c r="C117" s="33" t="s">
        <v>120</v>
      </c>
      <c r="D117" s="34">
        <v>2229</v>
      </c>
    </row>
    <row r="118" spans="1:4" x14ac:dyDescent="0.25">
      <c r="A118">
        <v>117</v>
      </c>
      <c r="B118" s="5" t="s">
        <v>331</v>
      </c>
      <c r="C118" s="33" t="s">
        <v>121</v>
      </c>
      <c r="D118" s="34">
        <v>120</v>
      </c>
    </row>
    <row r="119" spans="1:4" x14ac:dyDescent="0.25">
      <c r="A119">
        <v>118</v>
      </c>
      <c r="B119" s="5" t="s">
        <v>331</v>
      </c>
      <c r="C119" s="33" t="s">
        <v>122</v>
      </c>
      <c r="D119" s="34">
        <v>239</v>
      </c>
    </row>
    <row r="120" spans="1:4" x14ac:dyDescent="0.25">
      <c r="A120">
        <v>119</v>
      </c>
      <c r="B120" s="5" t="s">
        <v>331</v>
      </c>
      <c r="C120" s="33" t="s">
        <v>123</v>
      </c>
      <c r="D120" s="34">
        <v>19</v>
      </c>
    </row>
    <row r="121" spans="1:4" x14ac:dyDescent="0.25">
      <c r="A121">
        <v>120</v>
      </c>
      <c r="B121" s="5" t="s">
        <v>331</v>
      </c>
      <c r="C121" s="33" t="s">
        <v>124</v>
      </c>
      <c r="D121" s="34">
        <v>62</v>
      </c>
    </row>
    <row r="122" spans="1:4" x14ac:dyDescent="0.25">
      <c r="A122">
        <v>121</v>
      </c>
      <c r="B122" s="5" t="s">
        <v>331</v>
      </c>
      <c r="C122" s="33" t="s">
        <v>125</v>
      </c>
      <c r="D122" s="34">
        <v>280</v>
      </c>
    </row>
    <row r="123" spans="1:4" x14ac:dyDescent="0.25">
      <c r="A123">
        <v>122</v>
      </c>
      <c r="B123" s="5" t="s">
        <v>331</v>
      </c>
      <c r="C123" s="33" t="s">
        <v>126</v>
      </c>
      <c r="D123" s="34">
        <v>212</v>
      </c>
    </row>
    <row r="124" spans="1:4" x14ac:dyDescent="0.25">
      <c r="A124">
        <v>123</v>
      </c>
      <c r="B124" s="5" t="s">
        <v>331</v>
      </c>
      <c r="C124" s="33" t="s">
        <v>127</v>
      </c>
      <c r="D124" s="34">
        <v>146</v>
      </c>
    </row>
    <row r="125" spans="1:4" x14ac:dyDescent="0.25">
      <c r="A125">
        <v>124</v>
      </c>
      <c r="B125" s="5" t="s">
        <v>331</v>
      </c>
      <c r="C125" s="33" t="s">
        <v>128</v>
      </c>
      <c r="D125" s="34">
        <v>313</v>
      </c>
    </row>
    <row r="126" spans="1:4" x14ac:dyDescent="0.25">
      <c r="A126">
        <v>125</v>
      </c>
      <c r="B126" s="5" t="s">
        <v>330</v>
      </c>
      <c r="C126" s="33" t="s">
        <v>129</v>
      </c>
      <c r="D126" s="34">
        <v>31</v>
      </c>
    </row>
    <row r="127" spans="1:4" x14ac:dyDescent="0.25">
      <c r="A127">
        <v>126</v>
      </c>
      <c r="B127" s="5" t="s">
        <v>330</v>
      </c>
      <c r="C127" s="33" t="s">
        <v>130</v>
      </c>
      <c r="D127" s="34">
        <v>382</v>
      </c>
    </row>
    <row r="128" spans="1:4" x14ac:dyDescent="0.25">
      <c r="A128">
        <v>127</v>
      </c>
      <c r="B128" s="5" t="s">
        <v>330</v>
      </c>
      <c r="C128" s="33" t="s">
        <v>131</v>
      </c>
      <c r="D128" s="34">
        <v>1</v>
      </c>
    </row>
    <row r="129" spans="1:4" x14ac:dyDescent="0.25">
      <c r="A129">
        <v>128</v>
      </c>
      <c r="B129" s="5" t="s">
        <v>330</v>
      </c>
      <c r="C129" s="33" t="s">
        <v>132</v>
      </c>
      <c r="D129" s="34">
        <v>40</v>
      </c>
    </row>
    <row r="130" spans="1:4" x14ac:dyDescent="0.25">
      <c r="A130">
        <v>129</v>
      </c>
      <c r="B130" s="5" t="s">
        <v>330</v>
      </c>
      <c r="C130" s="33" t="s">
        <v>133</v>
      </c>
      <c r="D130" s="34">
        <v>32</v>
      </c>
    </row>
    <row r="131" spans="1:4" x14ac:dyDescent="0.25">
      <c r="A131">
        <v>130</v>
      </c>
      <c r="B131" s="5" t="s">
        <v>330</v>
      </c>
      <c r="C131" s="33" t="s">
        <v>134</v>
      </c>
      <c r="D131" s="34">
        <v>388</v>
      </c>
    </row>
    <row r="132" spans="1:4" x14ac:dyDescent="0.25">
      <c r="A132">
        <v>131</v>
      </c>
      <c r="B132" s="5" t="s">
        <v>329</v>
      </c>
      <c r="C132" s="33" t="s">
        <v>135</v>
      </c>
      <c r="D132" s="34">
        <v>25</v>
      </c>
    </row>
    <row r="133" spans="1:4" x14ac:dyDescent="0.25">
      <c r="A133">
        <v>132</v>
      </c>
      <c r="B133" s="5" t="s">
        <v>331</v>
      </c>
      <c r="C133" s="33" t="s">
        <v>136</v>
      </c>
      <c r="D133" s="34">
        <v>468</v>
      </c>
    </row>
    <row r="134" spans="1:4" x14ac:dyDescent="0.25">
      <c r="A134">
        <v>133</v>
      </c>
      <c r="B134" s="5" t="s">
        <v>334</v>
      </c>
      <c r="C134" s="33" t="s">
        <v>137</v>
      </c>
      <c r="D134" s="34">
        <v>47</v>
      </c>
    </row>
    <row r="135" spans="1:4" x14ac:dyDescent="0.25">
      <c r="A135">
        <v>134</v>
      </c>
      <c r="B135" s="5" t="s">
        <v>330</v>
      </c>
      <c r="C135" s="33" t="s">
        <v>138</v>
      </c>
      <c r="D135" s="34">
        <v>27</v>
      </c>
    </row>
    <row r="136" spans="1:4" x14ac:dyDescent="0.25">
      <c r="A136">
        <v>135</v>
      </c>
      <c r="B136" s="5" t="s">
        <v>331</v>
      </c>
      <c r="C136" s="33" t="s">
        <v>139</v>
      </c>
      <c r="D136" s="34">
        <v>784</v>
      </c>
    </row>
    <row r="137" spans="1:4" x14ac:dyDescent="0.25">
      <c r="A137">
        <v>136</v>
      </c>
      <c r="B137" s="5" t="s">
        <v>330</v>
      </c>
      <c r="C137" s="33" t="s">
        <v>140</v>
      </c>
      <c r="D137" s="34">
        <v>10</v>
      </c>
    </row>
    <row r="138" spans="1:4" x14ac:dyDescent="0.25">
      <c r="A138">
        <v>137</v>
      </c>
      <c r="B138" s="5" t="s">
        <v>330</v>
      </c>
      <c r="C138" s="33" t="s">
        <v>141</v>
      </c>
      <c r="D138" s="34">
        <v>973</v>
      </c>
    </row>
    <row r="139" spans="1:4" x14ac:dyDescent="0.25">
      <c r="A139">
        <v>138</v>
      </c>
      <c r="B139" s="5" t="s">
        <v>330</v>
      </c>
      <c r="C139" s="33" t="s">
        <v>142</v>
      </c>
      <c r="D139" s="34">
        <v>18</v>
      </c>
    </row>
    <row r="140" spans="1:4" x14ac:dyDescent="0.25">
      <c r="A140">
        <v>139</v>
      </c>
      <c r="B140" s="5" t="s">
        <v>334</v>
      </c>
      <c r="C140" s="33" t="s">
        <v>143</v>
      </c>
      <c r="D140" s="34">
        <v>264</v>
      </c>
    </row>
    <row r="141" spans="1:4" x14ac:dyDescent="0.25">
      <c r="A141">
        <v>140</v>
      </c>
      <c r="B141" s="5" t="s">
        <v>334</v>
      </c>
      <c r="C141" s="33" t="s">
        <v>144</v>
      </c>
      <c r="D141" s="34">
        <v>559</v>
      </c>
    </row>
    <row r="142" spans="1:4" x14ac:dyDescent="0.25">
      <c r="A142">
        <v>141</v>
      </c>
      <c r="B142" s="5" t="s">
        <v>334</v>
      </c>
      <c r="C142" s="33" t="s">
        <v>145</v>
      </c>
      <c r="D142" s="34">
        <v>214</v>
      </c>
    </row>
    <row r="143" spans="1:4" x14ac:dyDescent="0.25">
      <c r="A143">
        <v>142</v>
      </c>
      <c r="B143" s="5" t="s">
        <v>334</v>
      </c>
      <c r="C143" s="33" t="s">
        <v>146</v>
      </c>
      <c r="D143" s="34">
        <v>20</v>
      </c>
    </row>
    <row r="144" spans="1:4" x14ac:dyDescent="0.25">
      <c r="A144">
        <v>143</v>
      </c>
      <c r="B144" s="5" t="s">
        <v>334</v>
      </c>
      <c r="C144" s="33" t="s">
        <v>147</v>
      </c>
      <c r="D144" s="34">
        <v>214</v>
      </c>
    </row>
    <row r="145" spans="1:4" x14ac:dyDescent="0.25">
      <c r="A145">
        <v>144</v>
      </c>
      <c r="B145" s="5" t="s">
        <v>334</v>
      </c>
      <c r="C145" s="33" t="s">
        <v>148</v>
      </c>
      <c r="D145" s="34">
        <v>153</v>
      </c>
    </row>
    <row r="146" spans="1:4" x14ac:dyDescent="0.25">
      <c r="A146">
        <v>145</v>
      </c>
      <c r="B146" s="5" t="s">
        <v>334</v>
      </c>
      <c r="C146" s="33" t="s">
        <v>149</v>
      </c>
      <c r="D146" s="34">
        <v>7</v>
      </c>
    </row>
    <row r="147" spans="1:4" x14ac:dyDescent="0.25">
      <c r="A147">
        <v>146</v>
      </c>
      <c r="B147" s="5" t="s">
        <v>334</v>
      </c>
      <c r="C147" s="33" t="s">
        <v>150</v>
      </c>
      <c r="D147" s="34">
        <v>45</v>
      </c>
    </row>
    <row r="148" spans="1:4" x14ac:dyDescent="0.25">
      <c r="A148">
        <v>147</v>
      </c>
      <c r="B148" s="5" t="s">
        <v>329</v>
      </c>
      <c r="C148" s="33" t="s">
        <v>151</v>
      </c>
      <c r="D148" s="34">
        <v>659</v>
      </c>
    </row>
    <row r="149" spans="1:4" x14ac:dyDescent="0.25">
      <c r="A149">
        <v>148</v>
      </c>
      <c r="B149" s="33" t="s">
        <v>330</v>
      </c>
      <c r="C149" s="33" t="s">
        <v>4</v>
      </c>
      <c r="D149" s="33">
        <v>14</v>
      </c>
    </row>
    <row r="150" spans="1:4" x14ac:dyDescent="0.25">
      <c r="A150">
        <v>149</v>
      </c>
      <c r="B150" s="33" t="s">
        <v>330</v>
      </c>
      <c r="C150" s="33" t="s">
        <v>5</v>
      </c>
      <c r="D150" s="33">
        <v>30</v>
      </c>
    </row>
    <row r="151" spans="1:4" x14ac:dyDescent="0.25">
      <c r="A151">
        <v>150</v>
      </c>
      <c r="B151" s="33" t="s">
        <v>330</v>
      </c>
      <c r="C151" s="33" t="s">
        <v>6</v>
      </c>
      <c r="D151" s="33">
        <v>50</v>
      </c>
    </row>
    <row r="152" spans="1:4" x14ac:dyDescent="0.25">
      <c r="A152">
        <v>151</v>
      </c>
      <c r="B152" s="33" t="s">
        <v>330</v>
      </c>
      <c r="C152" s="33" t="s">
        <v>7</v>
      </c>
      <c r="D152" s="33">
        <v>43</v>
      </c>
    </row>
    <row r="153" spans="1:4" x14ac:dyDescent="0.25">
      <c r="A153">
        <v>152</v>
      </c>
      <c r="B153" s="33" t="s">
        <v>330</v>
      </c>
      <c r="C153" s="33" t="s">
        <v>8</v>
      </c>
      <c r="D153" s="33">
        <v>50</v>
      </c>
    </row>
    <row r="154" spans="1:4" x14ac:dyDescent="0.25">
      <c r="A154">
        <v>153</v>
      </c>
      <c r="B154" s="33" t="s">
        <v>330</v>
      </c>
      <c r="C154" s="33" t="s">
        <v>9</v>
      </c>
      <c r="D154" s="33">
        <v>28</v>
      </c>
    </row>
    <row r="155" spans="1:4" x14ac:dyDescent="0.25">
      <c r="A155">
        <v>154</v>
      </c>
      <c r="B155" s="33" t="s">
        <v>330</v>
      </c>
      <c r="C155" s="33" t="s">
        <v>12</v>
      </c>
      <c r="D155" s="33">
        <v>50</v>
      </c>
    </row>
    <row r="156" spans="1:4" x14ac:dyDescent="0.25">
      <c r="A156">
        <v>155</v>
      </c>
      <c r="B156" s="33" t="s">
        <v>330</v>
      </c>
      <c r="C156" s="33" t="s">
        <v>13</v>
      </c>
      <c r="D156" s="33">
        <v>10</v>
      </c>
    </row>
    <row r="157" spans="1:4" x14ac:dyDescent="0.25">
      <c r="A157">
        <v>156</v>
      </c>
      <c r="B157" s="33" t="s">
        <v>330</v>
      </c>
      <c r="C157" s="33" t="s">
        <v>15</v>
      </c>
      <c r="D157" s="33">
        <v>8</v>
      </c>
    </row>
    <row r="158" spans="1:4" x14ac:dyDescent="0.25">
      <c r="A158">
        <v>157</v>
      </c>
      <c r="B158" s="33" t="s">
        <v>330</v>
      </c>
      <c r="C158" s="33" t="s">
        <v>16</v>
      </c>
      <c r="D158" s="33">
        <v>129</v>
      </c>
    </row>
    <row r="159" spans="1:4" x14ac:dyDescent="0.25">
      <c r="A159">
        <v>158</v>
      </c>
      <c r="B159" s="33" t="s">
        <v>330</v>
      </c>
      <c r="C159" s="33" t="s">
        <v>17</v>
      </c>
      <c r="D159" s="33">
        <v>190</v>
      </c>
    </row>
    <row r="160" spans="1:4" x14ac:dyDescent="0.25">
      <c r="A160">
        <v>159</v>
      </c>
      <c r="B160" s="33" t="s">
        <v>330</v>
      </c>
      <c r="C160" s="33" t="s">
        <v>18</v>
      </c>
      <c r="D160" s="33">
        <v>535</v>
      </c>
    </row>
    <row r="161" spans="1:4" x14ac:dyDescent="0.25">
      <c r="A161">
        <v>160</v>
      </c>
      <c r="B161" s="33" t="s">
        <v>330</v>
      </c>
      <c r="C161" s="33" t="s">
        <v>19</v>
      </c>
      <c r="D161" s="33">
        <v>77</v>
      </c>
    </row>
    <row r="162" spans="1:4" x14ac:dyDescent="0.25">
      <c r="A162">
        <v>161</v>
      </c>
      <c r="B162" s="33" t="s">
        <v>330</v>
      </c>
      <c r="C162" s="33" t="s">
        <v>20</v>
      </c>
      <c r="D162" s="33">
        <v>4</v>
      </c>
    </row>
    <row r="163" spans="1:4" x14ac:dyDescent="0.25">
      <c r="A163">
        <v>162</v>
      </c>
      <c r="B163" s="33" t="s">
        <v>330</v>
      </c>
      <c r="C163" s="33" t="s">
        <v>21</v>
      </c>
      <c r="D163" s="33">
        <v>73</v>
      </c>
    </row>
    <row r="164" spans="1:4" x14ac:dyDescent="0.25">
      <c r="A164">
        <v>163</v>
      </c>
      <c r="B164" s="33" t="s">
        <v>330</v>
      </c>
      <c r="C164" s="33" t="s">
        <v>22</v>
      </c>
      <c r="D164" s="33">
        <v>48</v>
      </c>
    </row>
    <row r="165" spans="1:4" x14ac:dyDescent="0.25">
      <c r="A165">
        <v>164</v>
      </c>
      <c r="B165" s="33" t="s">
        <v>330</v>
      </c>
      <c r="C165" s="33" t="s">
        <v>23</v>
      </c>
      <c r="D165" s="33">
        <v>67</v>
      </c>
    </row>
    <row r="166" spans="1:4" x14ac:dyDescent="0.25">
      <c r="A166">
        <v>165</v>
      </c>
      <c r="B166" s="33" t="s">
        <v>330</v>
      </c>
      <c r="C166" s="33" t="s">
        <v>24</v>
      </c>
      <c r="D166" s="33">
        <v>45</v>
      </c>
    </row>
    <row r="167" spans="1:4" x14ac:dyDescent="0.25">
      <c r="A167">
        <v>166</v>
      </c>
      <c r="B167" s="33" t="s">
        <v>330</v>
      </c>
      <c r="C167" s="33" t="s">
        <v>26</v>
      </c>
      <c r="D167" s="33">
        <v>64</v>
      </c>
    </row>
    <row r="168" spans="1:4" x14ac:dyDescent="0.25">
      <c r="A168">
        <v>167</v>
      </c>
      <c r="B168" s="33" t="s">
        <v>330</v>
      </c>
      <c r="C168" s="33" t="s">
        <v>29</v>
      </c>
      <c r="D168" s="33">
        <v>48</v>
      </c>
    </row>
    <row r="169" spans="1:4" x14ac:dyDescent="0.25">
      <c r="A169">
        <v>168</v>
      </c>
      <c r="B169" s="33" t="s">
        <v>330</v>
      </c>
      <c r="C169" s="33" t="s">
        <v>30</v>
      </c>
      <c r="D169" s="33">
        <v>55</v>
      </c>
    </row>
    <row r="170" spans="1:4" x14ac:dyDescent="0.25">
      <c r="A170">
        <v>169</v>
      </c>
      <c r="B170" s="33" t="s">
        <v>330</v>
      </c>
      <c r="C170" s="33" t="s">
        <v>31</v>
      </c>
      <c r="D170" s="33">
        <v>53</v>
      </c>
    </row>
    <row r="171" spans="1:4" x14ac:dyDescent="0.25">
      <c r="A171">
        <v>170</v>
      </c>
      <c r="B171" s="33" t="s">
        <v>330</v>
      </c>
      <c r="C171" s="33" t="s">
        <v>32</v>
      </c>
      <c r="D171" s="33">
        <v>10</v>
      </c>
    </row>
    <row r="172" spans="1:4" x14ac:dyDescent="0.25">
      <c r="A172">
        <v>171</v>
      </c>
      <c r="B172" s="33" t="s">
        <v>330</v>
      </c>
      <c r="C172" s="33" t="s">
        <v>34</v>
      </c>
      <c r="D172" s="33">
        <v>12</v>
      </c>
    </row>
    <row r="173" spans="1:4" x14ac:dyDescent="0.25">
      <c r="A173">
        <v>172</v>
      </c>
      <c r="B173" s="33" t="s">
        <v>330</v>
      </c>
      <c r="C173" s="33" t="s">
        <v>35</v>
      </c>
      <c r="D173" s="33">
        <v>40</v>
      </c>
    </row>
    <row r="174" spans="1:4" x14ac:dyDescent="0.25">
      <c r="A174">
        <v>173</v>
      </c>
      <c r="B174" s="33" t="s">
        <v>330</v>
      </c>
      <c r="C174" s="33" t="s">
        <v>36</v>
      </c>
      <c r="D174" s="33">
        <v>96</v>
      </c>
    </row>
    <row r="175" spans="1:4" x14ac:dyDescent="0.25">
      <c r="A175">
        <v>174</v>
      </c>
      <c r="B175" s="33" t="s">
        <v>330</v>
      </c>
      <c r="C175" s="33" t="s">
        <v>37</v>
      </c>
      <c r="D175" s="33">
        <v>47</v>
      </c>
    </row>
    <row r="176" spans="1:4" x14ac:dyDescent="0.25">
      <c r="A176">
        <v>175</v>
      </c>
      <c r="B176" s="33" t="s">
        <v>330</v>
      </c>
      <c r="C176" s="33" t="s">
        <v>38</v>
      </c>
      <c r="D176" s="33">
        <v>30</v>
      </c>
    </row>
    <row r="177" spans="1:4" x14ac:dyDescent="0.25">
      <c r="A177">
        <v>176</v>
      </c>
      <c r="B177" s="33" t="s">
        <v>330</v>
      </c>
      <c r="C177" s="33" t="s">
        <v>39</v>
      </c>
      <c r="D177" s="33">
        <v>108</v>
      </c>
    </row>
    <row r="178" spans="1:4" x14ac:dyDescent="0.25">
      <c r="A178">
        <v>177</v>
      </c>
      <c r="B178" s="33" t="s">
        <v>330</v>
      </c>
      <c r="C178" s="33" t="s">
        <v>40</v>
      </c>
      <c r="D178" s="33">
        <v>120</v>
      </c>
    </row>
    <row r="179" spans="1:4" x14ac:dyDescent="0.25">
      <c r="A179">
        <v>178</v>
      </c>
      <c r="B179" s="33" t="s">
        <v>330</v>
      </c>
      <c r="C179" s="33" t="s">
        <v>41</v>
      </c>
      <c r="D179" s="33">
        <v>123</v>
      </c>
    </row>
    <row r="180" spans="1:4" x14ac:dyDescent="0.25">
      <c r="A180">
        <v>179</v>
      </c>
      <c r="B180" s="33" t="s">
        <v>330</v>
      </c>
      <c r="C180" s="33" t="s">
        <v>42</v>
      </c>
      <c r="D180" s="33">
        <v>40</v>
      </c>
    </row>
    <row r="181" spans="1:4" x14ac:dyDescent="0.25">
      <c r="A181">
        <v>180</v>
      </c>
      <c r="B181" s="33" t="s">
        <v>330</v>
      </c>
      <c r="C181" s="33" t="s">
        <v>43</v>
      </c>
      <c r="D181" s="33">
        <v>287</v>
      </c>
    </row>
    <row r="182" spans="1:4" x14ac:dyDescent="0.25">
      <c r="A182">
        <v>181</v>
      </c>
      <c r="B182" s="33" t="s">
        <v>330</v>
      </c>
      <c r="C182" s="33" t="s">
        <v>44</v>
      </c>
      <c r="D182" s="33">
        <v>361</v>
      </c>
    </row>
    <row r="183" spans="1:4" x14ac:dyDescent="0.25">
      <c r="A183">
        <v>182</v>
      </c>
      <c r="B183" s="33" t="s">
        <v>330</v>
      </c>
      <c r="C183" s="33" t="s">
        <v>45</v>
      </c>
      <c r="D183" s="33">
        <v>274</v>
      </c>
    </row>
    <row r="184" spans="1:4" x14ac:dyDescent="0.25">
      <c r="A184">
        <v>183</v>
      </c>
      <c r="B184" s="33" t="s">
        <v>330</v>
      </c>
      <c r="C184" s="33" t="s">
        <v>51</v>
      </c>
      <c r="D184" s="33">
        <v>9</v>
      </c>
    </row>
    <row r="185" spans="1:4" x14ac:dyDescent="0.25">
      <c r="A185">
        <v>184</v>
      </c>
      <c r="B185" s="33" t="s">
        <v>330</v>
      </c>
      <c r="C185" s="33" t="s">
        <v>52</v>
      </c>
      <c r="D185" s="33">
        <v>8</v>
      </c>
    </row>
    <row r="186" spans="1:4" x14ac:dyDescent="0.25">
      <c r="A186">
        <v>185</v>
      </c>
      <c r="B186" s="33" t="s">
        <v>330</v>
      </c>
      <c r="C186" s="33" t="s">
        <v>53</v>
      </c>
      <c r="D186" s="33">
        <v>36</v>
      </c>
    </row>
    <row r="187" spans="1:4" x14ac:dyDescent="0.25">
      <c r="A187">
        <v>186</v>
      </c>
      <c r="B187" s="33" t="s">
        <v>330</v>
      </c>
      <c r="C187" s="33" t="s">
        <v>55</v>
      </c>
      <c r="D187" s="33">
        <v>36</v>
      </c>
    </row>
    <row r="188" spans="1:4" x14ac:dyDescent="0.25">
      <c r="A188">
        <v>187</v>
      </c>
      <c r="B188" s="33" t="s">
        <v>330</v>
      </c>
      <c r="C188" s="33" t="s">
        <v>56</v>
      </c>
      <c r="D188" s="33">
        <v>50</v>
      </c>
    </row>
    <row r="189" spans="1:4" x14ac:dyDescent="0.25">
      <c r="A189">
        <v>188</v>
      </c>
      <c r="B189" s="33" t="s">
        <v>330</v>
      </c>
      <c r="C189" s="33" t="s">
        <v>57</v>
      </c>
      <c r="D189" s="33">
        <v>99</v>
      </c>
    </row>
    <row r="190" spans="1:4" x14ac:dyDescent="0.25">
      <c r="A190">
        <v>189</v>
      </c>
      <c r="B190" s="33" t="s">
        <v>330</v>
      </c>
      <c r="C190" s="33" t="s">
        <v>58</v>
      </c>
      <c r="D190" s="33">
        <v>92</v>
      </c>
    </row>
    <row r="191" spans="1:4" x14ac:dyDescent="0.25">
      <c r="A191">
        <v>190</v>
      </c>
      <c r="B191" s="33" t="s">
        <v>330</v>
      </c>
      <c r="C191" s="33" t="s">
        <v>60</v>
      </c>
      <c r="D191" s="33">
        <v>62</v>
      </c>
    </row>
    <row r="192" spans="1:4" x14ac:dyDescent="0.25">
      <c r="A192">
        <v>191</v>
      </c>
      <c r="B192" s="33" t="s">
        <v>330</v>
      </c>
      <c r="C192" s="33" t="s">
        <v>61</v>
      </c>
      <c r="D192" s="33">
        <v>83</v>
      </c>
    </row>
    <row r="193" spans="1:4" x14ac:dyDescent="0.25">
      <c r="A193">
        <v>192</v>
      </c>
      <c r="B193" s="33" t="s">
        <v>330</v>
      </c>
      <c r="C193" s="33" t="s">
        <v>62</v>
      </c>
      <c r="D193" s="33">
        <v>63</v>
      </c>
    </row>
    <row r="194" spans="1:4" x14ac:dyDescent="0.25">
      <c r="A194">
        <v>193</v>
      </c>
      <c r="B194" s="33" t="s">
        <v>330</v>
      </c>
      <c r="C194" s="33" t="s">
        <v>63</v>
      </c>
      <c r="D194" s="33">
        <v>30</v>
      </c>
    </row>
    <row r="195" spans="1:4" x14ac:dyDescent="0.25">
      <c r="A195">
        <v>194</v>
      </c>
      <c r="B195" s="33" t="s">
        <v>330</v>
      </c>
      <c r="C195" s="33" t="s">
        <v>64</v>
      </c>
      <c r="D195" s="33">
        <v>12</v>
      </c>
    </row>
    <row r="196" spans="1:4" x14ac:dyDescent="0.25">
      <c r="A196">
        <v>195</v>
      </c>
      <c r="B196" s="33" t="s">
        <v>330</v>
      </c>
      <c r="C196" s="33" t="s">
        <v>65</v>
      </c>
      <c r="D196" s="33">
        <v>26</v>
      </c>
    </row>
    <row r="197" spans="1:4" x14ac:dyDescent="0.25">
      <c r="A197">
        <v>196</v>
      </c>
      <c r="B197" s="33" t="s">
        <v>330</v>
      </c>
      <c r="C197" s="33" t="s">
        <v>66</v>
      </c>
      <c r="D197" s="33">
        <v>26</v>
      </c>
    </row>
    <row r="198" spans="1:4" x14ac:dyDescent="0.25">
      <c r="A198">
        <v>197</v>
      </c>
      <c r="B198" s="33" t="s">
        <v>330</v>
      </c>
      <c r="C198" s="33" t="s">
        <v>67</v>
      </c>
      <c r="D198" s="33">
        <v>144</v>
      </c>
    </row>
    <row r="199" spans="1:4" x14ac:dyDescent="0.25">
      <c r="A199">
        <v>198</v>
      </c>
      <c r="B199" s="33" t="s">
        <v>330</v>
      </c>
      <c r="C199" s="33" t="s">
        <v>69</v>
      </c>
      <c r="D199" s="33">
        <v>150</v>
      </c>
    </row>
    <row r="200" spans="1:4" x14ac:dyDescent="0.25">
      <c r="A200">
        <v>199</v>
      </c>
      <c r="B200" s="33" t="s">
        <v>330</v>
      </c>
      <c r="C200" s="33" t="s">
        <v>70</v>
      </c>
      <c r="D200" s="33">
        <v>26</v>
      </c>
    </row>
    <row r="201" spans="1:4" x14ac:dyDescent="0.25">
      <c r="A201">
        <v>200</v>
      </c>
      <c r="B201" s="33" t="s">
        <v>330</v>
      </c>
      <c r="C201" s="33" t="s">
        <v>71</v>
      </c>
      <c r="D201" s="33">
        <v>72</v>
      </c>
    </row>
    <row r="202" spans="1:4" x14ac:dyDescent="0.25">
      <c r="A202">
        <v>201</v>
      </c>
      <c r="B202" s="33" t="s">
        <v>330</v>
      </c>
      <c r="C202" s="33" t="s">
        <v>72</v>
      </c>
      <c r="D202" s="33">
        <v>5</v>
      </c>
    </row>
    <row r="203" spans="1:4" x14ac:dyDescent="0.25">
      <c r="A203">
        <v>202</v>
      </c>
      <c r="B203" s="33" t="s">
        <v>329</v>
      </c>
      <c r="C203" s="33" t="s">
        <v>76</v>
      </c>
      <c r="D203" s="33">
        <v>43</v>
      </c>
    </row>
    <row r="204" spans="1:4" x14ac:dyDescent="0.25">
      <c r="A204">
        <v>203</v>
      </c>
      <c r="B204" s="33" t="s">
        <v>329</v>
      </c>
      <c r="C204" s="33" t="s">
        <v>77</v>
      </c>
      <c r="D204" s="33">
        <v>113</v>
      </c>
    </row>
    <row r="205" spans="1:4" x14ac:dyDescent="0.25">
      <c r="A205">
        <v>204</v>
      </c>
      <c r="B205" s="33" t="s">
        <v>329</v>
      </c>
      <c r="C205" s="33" t="s">
        <v>78</v>
      </c>
      <c r="D205" s="33">
        <v>100</v>
      </c>
    </row>
    <row r="206" spans="1:4" x14ac:dyDescent="0.25">
      <c r="A206">
        <v>205</v>
      </c>
      <c r="B206" s="33" t="s">
        <v>329</v>
      </c>
      <c r="C206" s="33" t="s">
        <v>79</v>
      </c>
      <c r="D206" s="33">
        <v>15</v>
      </c>
    </row>
    <row r="207" spans="1:4" x14ac:dyDescent="0.25">
      <c r="A207">
        <v>206</v>
      </c>
      <c r="B207" s="33" t="s">
        <v>329</v>
      </c>
      <c r="C207" s="33" t="s">
        <v>80</v>
      </c>
      <c r="D207" s="33">
        <v>84</v>
      </c>
    </row>
    <row r="208" spans="1:4" x14ac:dyDescent="0.25">
      <c r="A208">
        <v>207</v>
      </c>
      <c r="B208" s="33" t="s">
        <v>329</v>
      </c>
      <c r="C208" s="33" t="s">
        <v>81</v>
      </c>
      <c r="D208" s="33">
        <v>28</v>
      </c>
    </row>
    <row r="209" spans="1:4" x14ac:dyDescent="0.25">
      <c r="A209">
        <v>208</v>
      </c>
      <c r="B209" s="33" t="s">
        <v>329</v>
      </c>
      <c r="C209" s="33" t="s">
        <v>82</v>
      </c>
      <c r="D209" s="33">
        <v>73</v>
      </c>
    </row>
    <row r="210" spans="1:4" x14ac:dyDescent="0.25">
      <c r="A210">
        <v>209</v>
      </c>
      <c r="B210" s="33" t="s">
        <v>329</v>
      </c>
      <c r="C210" s="33" t="s">
        <v>83</v>
      </c>
      <c r="D210" s="33">
        <v>98</v>
      </c>
    </row>
    <row r="211" spans="1:4" x14ac:dyDescent="0.25">
      <c r="A211">
        <v>210</v>
      </c>
      <c r="B211" s="33" t="s">
        <v>330</v>
      </c>
      <c r="C211" s="33" t="s">
        <v>85</v>
      </c>
      <c r="D211" s="33">
        <v>3</v>
      </c>
    </row>
    <row r="212" spans="1:4" x14ac:dyDescent="0.25">
      <c r="A212">
        <v>211</v>
      </c>
      <c r="B212" s="33" t="s">
        <v>330</v>
      </c>
      <c r="C212" s="33" t="s">
        <v>86</v>
      </c>
      <c r="D212" s="33">
        <v>30</v>
      </c>
    </row>
    <row r="213" spans="1:4" x14ac:dyDescent="0.25">
      <c r="A213">
        <v>212</v>
      </c>
      <c r="B213" s="33" t="s">
        <v>333</v>
      </c>
      <c r="C213" s="33" t="s">
        <v>87</v>
      </c>
      <c r="D213" s="33">
        <v>600</v>
      </c>
    </row>
    <row r="214" spans="1:4" x14ac:dyDescent="0.25">
      <c r="A214">
        <v>213</v>
      </c>
      <c r="B214" s="33" t="s">
        <v>333</v>
      </c>
      <c r="C214" s="33" t="s">
        <v>88</v>
      </c>
      <c r="D214" s="33">
        <v>1520</v>
      </c>
    </row>
    <row r="215" spans="1:4" x14ac:dyDescent="0.25">
      <c r="A215">
        <v>214</v>
      </c>
      <c r="B215" s="33" t="s">
        <v>333</v>
      </c>
      <c r="C215" s="33" t="s">
        <v>89</v>
      </c>
      <c r="D215" s="33">
        <v>401</v>
      </c>
    </row>
    <row r="216" spans="1:4" x14ac:dyDescent="0.25">
      <c r="A216">
        <v>215</v>
      </c>
      <c r="B216" s="33" t="s">
        <v>333</v>
      </c>
      <c r="C216" s="33" t="s">
        <v>90</v>
      </c>
      <c r="D216" s="33">
        <v>677</v>
      </c>
    </row>
    <row r="217" spans="1:4" x14ac:dyDescent="0.25">
      <c r="A217">
        <v>216</v>
      </c>
      <c r="B217" s="33" t="s">
        <v>333</v>
      </c>
      <c r="C217" s="33" t="s">
        <v>91</v>
      </c>
      <c r="D217" s="33">
        <v>1770</v>
      </c>
    </row>
    <row r="218" spans="1:4" x14ac:dyDescent="0.25">
      <c r="A218">
        <v>217</v>
      </c>
      <c r="B218" s="33" t="s">
        <v>333</v>
      </c>
      <c r="C218" s="33" t="s">
        <v>92</v>
      </c>
      <c r="D218" s="33">
        <v>785</v>
      </c>
    </row>
    <row r="219" spans="1:4" x14ac:dyDescent="0.25">
      <c r="A219">
        <v>218</v>
      </c>
      <c r="B219" s="33" t="s">
        <v>333</v>
      </c>
      <c r="C219" s="33" t="s">
        <v>93</v>
      </c>
      <c r="D219" s="33">
        <v>162</v>
      </c>
    </row>
    <row r="220" spans="1:4" x14ac:dyDescent="0.25">
      <c r="A220">
        <v>219</v>
      </c>
      <c r="B220" s="33" t="s">
        <v>329</v>
      </c>
      <c r="C220" s="33" t="s">
        <v>94</v>
      </c>
      <c r="D220" s="33">
        <v>17</v>
      </c>
    </row>
    <row r="221" spans="1:4" x14ac:dyDescent="0.25">
      <c r="A221">
        <v>220</v>
      </c>
      <c r="B221" s="33" t="s">
        <v>330</v>
      </c>
      <c r="C221" s="33" t="s">
        <v>96</v>
      </c>
      <c r="D221" s="33">
        <v>53</v>
      </c>
    </row>
    <row r="222" spans="1:4" x14ac:dyDescent="0.25">
      <c r="A222">
        <v>221</v>
      </c>
      <c r="B222" s="33" t="s">
        <v>330</v>
      </c>
      <c r="C222" s="33" t="s">
        <v>99</v>
      </c>
      <c r="D222" s="33">
        <v>20</v>
      </c>
    </row>
    <row r="223" spans="1:4" x14ac:dyDescent="0.25">
      <c r="A223">
        <v>222</v>
      </c>
      <c r="B223" s="33" t="s">
        <v>329</v>
      </c>
      <c r="C223" s="33" t="s">
        <v>100</v>
      </c>
      <c r="D223" s="33">
        <v>14</v>
      </c>
    </row>
    <row r="224" spans="1:4" x14ac:dyDescent="0.25">
      <c r="A224">
        <v>223</v>
      </c>
      <c r="B224" s="33" t="s">
        <v>330</v>
      </c>
      <c r="C224" s="33" t="s">
        <v>101</v>
      </c>
      <c r="D224" s="33">
        <v>10</v>
      </c>
    </row>
    <row r="225" spans="1:4" x14ac:dyDescent="0.25">
      <c r="A225">
        <v>224</v>
      </c>
      <c r="B225" s="33" t="s">
        <v>330</v>
      </c>
      <c r="C225" s="33" t="s">
        <v>102</v>
      </c>
      <c r="D225" s="33">
        <v>31</v>
      </c>
    </row>
    <row r="226" spans="1:4" x14ac:dyDescent="0.25">
      <c r="A226">
        <v>225</v>
      </c>
      <c r="B226" s="33" t="s">
        <v>331</v>
      </c>
      <c r="C226" s="33" t="s">
        <v>103</v>
      </c>
      <c r="D226" s="33">
        <v>20</v>
      </c>
    </row>
    <row r="227" spans="1:4" x14ac:dyDescent="0.25">
      <c r="A227">
        <v>226</v>
      </c>
      <c r="B227" s="33" t="s">
        <v>330</v>
      </c>
      <c r="C227" s="33" t="s">
        <v>105</v>
      </c>
      <c r="D227" s="33">
        <v>96</v>
      </c>
    </row>
    <row r="228" spans="1:4" x14ac:dyDescent="0.25">
      <c r="A228">
        <v>227</v>
      </c>
      <c r="B228" s="33" t="s">
        <v>330</v>
      </c>
      <c r="C228" s="33" t="s">
        <v>108</v>
      </c>
      <c r="D228" s="33">
        <v>19</v>
      </c>
    </row>
    <row r="229" spans="1:4" x14ac:dyDescent="0.25">
      <c r="A229">
        <v>228</v>
      </c>
      <c r="B229" s="33" t="s">
        <v>330</v>
      </c>
      <c r="C229" s="33" t="s">
        <v>109</v>
      </c>
      <c r="D229" s="33">
        <v>50</v>
      </c>
    </row>
    <row r="230" spans="1:4" x14ac:dyDescent="0.25">
      <c r="A230">
        <v>229</v>
      </c>
      <c r="B230" s="33" t="s">
        <v>330</v>
      </c>
      <c r="C230" s="33" t="s">
        <v>110</v>
      </c>
      <c r="D230" s="33">
        <v>34</v>
      </c>
    </row>
    <row r="231" spans="1:4" x14ac:dyDescent="0.25">
      <c r="A231">
        <v>230</v>
      </c>
      <c r="B231" s="33" t="s">
        <v>330</v>
      </c>
      <c r="C231" s="33" t="s">
        <v>111</v>
      </c>
      <c r="D231" s="33">
        <v>12</v>
      </c>
    </row>
    <row r="232" spans="1:4" x14ac:dyDescent="0.25">
      <c r="A232">
        <v>231</v>
      </c>
      <c r="B232" s="33" t="s">
        <v>330</v>
      </c>
      <c r="C232" s="33" t="s">
        <v>112</v>
      </c>
      <c r="D232" s="33">
        <v>8</v>
      </c>
    </row>
    <row r="233" spans="1:4" x14ac:dyDescent="0.25">
      <c r="A233">
        <v>232</v>
      </c>
      <c r="B233" s="33" t="s">
        <v>330</v>
      </c>
      <c r="C233" s="33" t="s">
        <v>113</v>
      </c>
      <c r="D233" s="33">
        <v>79</v>
      </c>
    </row>
    <row r="234" spans="1:4" x14ac:dyDescent="0.25">
      <c r="A234">
        <v>233</v>
      </c>
      <c r="B234" s="33" t="s">
        <v>333</v>
      </c>
      <c r="C234" s="33" t="s">
        <v>114</v>
      </c>
      <c r="D234" s="33">
        <v>280</v>
      </c>
    </row>
    <row r="235" spans="1:4" x14ac:dyDescent="0.25">
      <c r="A235">
        <v>234</v>
      </c>
      <c r="B235" s="33" t="s">
        <v>333</v>
      </c>
      <c r="C235" s="33" t="s">
        <v>115</v>
      </c>
      <c r="D235" s="33">
        <v>125</v>
      </c>
    </row>
    <row r="236" spans="1:4" x14ac:dyDescent="0.25">
      <c r="A236">
        <v>235</v>
      </c>
      <c r="B236" s="33" t="s">
        <v>333</v>
      </c>
      <c r="C236" s="33" t="s">
        <v>116</v>
      </c>
      <c r="D236" s="33">
        <v>692</v>
      </c>
    </row>
    <row r="237" spans="1:4" x14ac:dyDescent="0.25">
      <c r="A237">
        <v>236</v>
      </c>
      <c r="B237" s="33" t="s">
        <v>330</v>
      </c>
      <c r="C237" s="33" t="s">
        <v>117</v>
      </c>
      <c r="D237" s="33">
        <v>3</v>
      </c>
    </row>
    <row r="238" spans="1:4" x14ac:dyDescent="0.25">
      <c r="A238">
        <v>237</v>
      </c>
      <c r="B238" s="33" t="s">
        <v>329</v>
      </c>
      <c r="C238" s="33" t="s">
        <v>119</v>
      </c>
      <c r="D238" s="33">
        <v>87</v>
      </c>
    </row>
    <row r="239" spans="1:4" x14ac:dyDescent="0.25">
      <c r="A239">
        <v>238</v>
      </c>
      <c r="B239" s="33" t="s">
        <v>333</v>
      </c>
      <c r="C239" s="33" t="s">
        <v>120</v>
      </c>
      <c r="D239" s="33">
        <v>125</v>
      </c>
    </row>
    <row r="240" spans="1:4" x14ac:dyDescent="0.25">
      <c r="A240">
        <v>239</v>
      </c>
      <c r="B240" s="33" t="s">
        <v>330</v>
      </c>
      <c r="C240" s="33" t="s">
        <v>129</v>
      </c>
      <c r="D240" s="33">
        <v>17</v>
      </c>
    </row>
    <row r="241" spans="1:4" x14ac:dyDescent="0.25">
      <c r="A241">
        <v>240</v>
      </c>
      <c r="B241" s="33" t="s">
        <v>330</v>
      </c>
      <c r="C241" s="33" t="s">
        <v>130</v>
      </c>
      <c r="D241" s="33">
        <v>170</v>
      </c>
    </row>
    <row r="242" spans="1:4" x14ac:dyDescent="0.25">
      <c r="A242">
        <v>241</v>
      </c>
      <c r="B242" s="33" t="s">
        <v>330</v>
      </c>
      <c r="C242" s="33" t="s">
        <v>131</v>
      </c>
      <c r="D242" s="33">
        <v>32</v>
      </c>
    </row>
    <row r="243" spans="1:4" x14ac:dyDescent="0.25">
      <c r="A243">
        <v>242</v>
      </c>
      <c r="B243" s="33" t="s">
        <v>330</v>
      </c>
      <c r="C243" s="33" t="s">
        <v>132</v>
      </c>
      <c r="D243" s="33">
        <v>49</v>
      </c>
    </row>
    <row r="244" spans="1:4" x14ac:dyDescent="0.25">
      <c r="A244">
        <v>243</v>
      </c>
      <c r="B244" s="33" t="s">
        <v>330</v>
      </c>
      <c r="C244" s="33" t="s">
        <v>133</v>
      </c>
      <c r="D244" s="33">
        <v>12</v>
      </c>
    </row>
    <row r="245" spans="1:4" x14ac:dyDescent="0.25">
      <c r="A245">
        <v>244</v>
      </c>
      <c r="B245" s="33" t="s">
        <v>330</v>
      </c>
      <c r="C245" s="33" t="s">
        <v>134</v>
      </c>
      <c r="D245" s="33">
        <v>34</v>
      </c>
    </row>
    <row r="246" spans="1:4" x14ac:dyDescent="0.25">
      <c r="A246">
        <v>245</v>
      </c>
      <c r="B246" s="33" t="s">
        <v>329</v>
      </c>
      <c r="C246" s="33" t="s">
        <v>135</v>
      </c>
      <c r="D246" s="33">
        <v>16</v>
      </c>
    </row>
    <row r="247" spans="1:4" x14ac:dyDescent="0.25">
      <c r="A247">
        <v>246</v>
      </c>
      <c r="B247" s="33" t="s">
        <v>331</v>
      </c>
      <c r="C247" s="33" t="s">
        <v>136</v>
      </c>
      <c r="D247" s="33">
        <v>186</v>
      </c>
    </row>
    <row r="248" spans="1:4" x14ac:dyDescent="0.25">
      <c r="A248">
        <v>247</v>
      </c>
      <c r="B248" s="33" t="s">
        <v>331</v>
      </c>
      <c r="C248" s="33" t="s">
        <v>139</v>
      </c>
      <c r="D248" s="33">
        <v>900</v>
      </c>
    </row>
    <row r="249" spans="1:4" x14ac:dyDescent="0.25">
      <c r="A249">
        <v>248</v>
      </c>
      <c r="B249" s="33" t="s">
        <v>334</v>
      </c>
      <c r="C249" s="33" t="s">
        <v>143</v>
      </c>
      <c r="D249" s="33">
        <v>134</v>
      </c>
    </row>
    <row r="250" spans="1:4" x14ac:dyDescent="0.25">
      <c r="A250">
        <v>249</v>
      </c>
      <c r="B250" s="33" t="s">
        <v>334</v>
      </c>
      <c r="C250" s="33" t="s">
        <v>144</v>
      </c>
      <c r="D250" s="33">
        <v>121</v>
      </c>
    </row>
    <row r="251" spans="1:4" x14ac:dyDescent="0.25">
      <c r="A251">
        <v>250</v>
      </c>
      <c r="B251" s="33" t="s">
        <v>334</v>
      </c>
      <c r="C251" s="33" t="s">
        <v>145</v>
      </c>
      <c r="D251" s="33">
        <v>104</v>
      </c>
    </row>
    <row r="252" spans="1:4" x14ac:dyDescent="0.25">
      <c r="A252">
        <v>251</v>
      </c>
      <c r="B252" s="33" t="s">
        <v>334</v>
      </c>
      <c r="C252" s="33" t="s">
        <v>147</v>
      </c>
      <c r="D252" s="33">
        <v>116</v>
      </c>
    </row>
    <row r="253" spans="1:4" x14ac:dyDescent="0.25">
      <c r="A253">
        <v>252</v>
      </c>
      <c r="B253" s="33" t="s">
        <v>334</v>
      </c>
      <c r="C253" s="33" t="s">
        <v>148</v>
      </c>
      <c r="D253" s="33">
        <v>244</v>
      </c>
    </row>
    <row r="254" spans="1:4" x14ac:dyDescent="0.25">
      <c r="A254">
        <v>253</v>
      </c>
      <c r="B254" s="34" t="s">
        <v>329</v>
      </c>
      <c r="C254" s="34" t="s">
        <v>152</v>
      </c>
      <c r="D254" s="35">
        <f>4*6</f>
        <v>24</v>
      </c>
    </row>
    <row r="255" spans="1:4" x14ac:dyDescent="0.25">
      <c r="A255">
        <v>254</v>
      </c>
      <c r="B255" s="34" t="s">
        <v>329</v>
      </c>
      <c r="C255" s="33" t="s">
        <v>153</v>
      </c>
      <c r="D255" s="36">
        <v>28</v>
      </c>
    </row>
    <row r="256" spans="1:4" x14ac:dyDescent="0.25">
      <c r="A256">
        <v>255</v>
      </c>
      <c r="B256" s="34" t="s">
        <v>329</v>
      </c>
      <c r="C256" s="33" t="s">
        <v>154</v>
      </c>
      <c r="D256" s="36">
        <v>13</v>
      </c>
    </row>
    <row r="257" spans="1:4" x14ac:dyDescent="0.25">
      <c r="A257">
        <v>256</v>
      </c>
      <c r="B257" s="34" t="s">
        <v>330</v>
      </c>
      <c r="C257" s="33" t="s">
        <v>155</v>
      </c>
      <c r="D257" s="36">
        <v>4</v>
      </c>
    </row>
    <row r="258" spans="1:4" x14ac:dyDescent="0.25">
      <c r="A258">
        <v>257</v>
      </c>
      <c r="B258" s="34" t="s">
        <v>330</v>
      </c>
      <c r="C258" s="34" t="s">
        <v>156</v>
      </c>
      <c r="D258" s="35">
        <v>3</v>
      </c>
    </row>
    <row r="259" spans="1:4" x14ac:dyDescent="0.25">
      <c r="A259">
        <v>258</v>
      </c>
      <c r="B259" s="34" t="s">
        <v>330</v>
      </c>
      <c r="C259" s="34" t="s">
        <v>157</v>
      </c>
      <c r="D259" s="35">
        <v>4</v>
      </c>
    </row>
    <row r="260" spans="1:4" x14ac:dyDescent="0.25">
      <c r="A260">
        <v>259</v>
      </c>
      <c r="B260" s="34" t="s">
        <v>330</v>
      </c>
      <c r="C260" s="34" t="s">
        <v>158</v>
      </c>
      <c r="D260" s="35">
        <v>10</v>
      </c>
    </row>
    <row r="261" spans="1:4" x14ac:dyDescent="0.25">
      <c r="A261">
        <v>260</v>
      </c>
      <c r="B261" s="34" t="s">
        <v>330</v>
      </c>
      <c r="C261" s="34" t="s">
        <v>159</v>
      </c>
      <c r="D261" s="35">
        <v>10</v>
      </c>
    </row>
    <row r="262" spans="1:4" x14ac:dyDescent="0.25">
      <c r="A262">
        <v>261</v>
      </c>
      <c r="B262" s="34" t="s">
        <v>330</v>
      </c>
      <c r="C262" s="34" t="s">
        <v>160</v>
      </c>
      <c r="D262" s="35">
        <v>10</v>
      </c>
    </row>
    <row r="263" spans="1:4" x14ac:dyDescent="0.25">
      <c r="A263">
        <v>262</v>
      </c>
      <c r="B263" s="34" t="s">
        <v>330</v>
      </c>
      <c r="C263" s="34" t="s">
        <v>161</v>
      </c>
      <c r="D263" s="35">
        <v>4</v>
      </c>
    </row>
    <row r="264" spans="1:4" x14ac:dyDescent="0.25">
      <c r="A264">
        <v>263</v>
      </c>
      <c r="B264" s="34" t="s">
        <v>330</v>
      </c>
      <c r="C264" s="34" t="s">
        <v>162</v>
      </c>
      <c r="D264" s="35">
        <v>11</v>
      </c>
    </row>
    <row r="265" spans="1:4" x14ac:dyDescent="0.25">
      <c r="A265">
        <v>264</v>
      </c>
      <c r="B265" s="34" t="s">
        <v>330</v>
      </c>
      <c r="C265" s="34" t="s">
        <v>163</v>
      </c>
      <c r="D265" s="35">
        <v>2</v>
      </c>
    </row>
    <row r="266" spans="1:4" x14ac:dyDescent="0.25">
      <c r="A266">
        <v>265</v>
      </c>
      <c r="B266" s="34" t="s">
        <v>330</v>
      </c>
      <c r="C266" s="34" t="s">
        <v>164</v>
      </c>
      <c r="D266" s="35">
        <v>1</v>
      </c>
    </row>
    <row r="267" spans="1:4" x14ac:dyDescent="0.25">
      <c r="A267">
        <v>266</v>
      </c>
      <c r="B267" s="34" t="s">
        <v>330</v>
      </c>
      <c r="C267" s="34" t="s">
        <v>165</v>
      </c>
      <c r="D267" s="35">
        <v>1</v>
      </c>
    </row>
    <row r="268" spans="1:4" x14ac:dyDescent="0.25">
      <c r="A268">
        <v>267</v>
      </c>
      <c r="B268" s="34" t="s">
        <v>330</v>
      </c>
      <c r="C268" s="34" t="s">
        <v>166</v>
      </c>
      <c r="D268" s="35">
        <v>1</v>
      </c>
    </row>
    <row r="269" spans="1:4" x14ac:dyDescent="0.25">
      <c r="A269">
        <v>268</v>
      </c>
      <c r="B269" s="34" t="s">
        <v>330</v>
      </c>
      <c r="C269" s="34" t="s">
        <v>167</v>
      </c>
      <c r="D269" s="35">
        <v>7</v>
      </c>
    </row>
    <row r="270" spans="1:4" x14ac:dyDescent="0.25">
      <c r="A270">
        <v>269</v>
      </c>
      <c r="B270" s="34" t="s">
        <v>330</v>
      </c>
      <c r="C270" s="34" t="s">
        <v>168</v>
      </c>
      <c r="D270" s="35">
        <v>1</v>
      </c>
    </row>
    <row r="271" spans="1:4" x14ac:dyDescent="0.25">
      <c r="A271">
        <v>270</v>
      </c>
      <c r="B271" s="34" t="s">
        <v>330</v>
      </c>
      <c r="C271" s="34" t="s">
        <v>169</v>
      </c>
      <c r="D271" s="35">
        <v>4</v>
      </c>
    </row>
    <row r="272" spans="1:4" x14ac:dyDescent="0.25">
      <c r="A272">
        <v>271</v>
      </c>
      <c r="B272" s="34" t="s">
        <v>330</v>
      </c>
      <c r="C272" s="34" t="s">
        <v>170</v>
      </c>
      <c r="D272" s="35">
        <v>30</v>
      </c>
    </row>
    <row r="273" spans="1:4" x14ac:dyDescent="0.25">
      <c r="A273">
        <v>272</v>
      </c>
      <c r="B273" s="34" t="s">
        <v>330</v>
      </c>
      <c r="C273" s="34" t="s">
        <v>171</v>
      </c>
      <c r="D273" s="35">
        <v>14</v>
      </c>
    </row>
    <row r="274" spans="1:4" x14ac:dyDescent="0.25">
      <c r="A274">
        <v>273</v>
      </c>
      <c r="B274" s="34" t="s">
        <v>330</v>
      </c>
      <c r="C274" s="34" t="s">
        <v>172</v>
      </c>
      <c r="D274" s="35">
        <v>5</v>
      </c>
    </row>
    <row r="275" spans="1:4" x14ac:dyDescent="0.25">
      <c r="A275">
        <v>274</v>
      </c>
      <c r="B275" s="34" t="s">
        <v>330</v>
      </c>
      <c r="C275" s="34" t="s">
        <v>173</v>
      </c>
      <c r="D275" s="35">
        <v>5</v>
      </c>
    </row>
    <row r="276" spans="1:4" x14ac:dyDescent="0.25">
      <c r="A276">
        <v>275</v>
      </c>
      <c r="B276" s="34" t="s">
        <v>330</v>
      </c>
      <c r="C276" s="34" t="s">
        <v>174</v>
      </c>
      <c r="D276" s="35">
        <v>2</v>
      </c>
    </row>
    <row r="277" spans="1:4" x14ac:dyDescent="0.25">
      <c r="A277">
        <v>276</v>
      </c>
      <c r="B277" s="34" t="s">
        <v>330</v>
      </c>
      <c r="C277" s="34" t="s">
        <v>175</v>
      </c>
      <c r="D277" s="35">
        <v>4</v>
      </c>
    </row>
    <row r="278" spans="1:4" x14ac:dyDescent="0.25">
      <c r="A278">
        <v>277</v>
      </c>
      <c r="B278" s="34" t="s">
        <v>330</v>
      </c>
      <c r="C278" s="34" t="s">
        <v>176</v>
      </c>
      <c r="D278" s="35">
        <v>8</v>
      </c>
    </row>
    <row r="279" spans="1:4" x14ac:dyDescent="0.25">
      <c r="A279">
        <v>278</v>
      </c>
      <c r="B279" s="34" t="s">
        <v>330</v>
      </c>
      <c r="C279" s="34" t="s">
        <v>177</v>
      </c>
      <c r="D279" s="35">
        <v>4</v>
      </c>
    </row>
    <row r="280" spans="1:4" x14ac:dyDescent="0.25">
      <c r="A280">
        <v>279</v>
      </c>
      <c r="B280" s="34" t="s">
        <v>330</v>
      </c>
      <c r="C280" s="34" t="s">
        <v>178</v>
      </c>
      <c r="D280" s="35">
        <v>3</v>
      </c>
    </row>
    <row r="281" spans="1:4" x14ac:dyDescent="0.25">
      <c r="A281">
        <v>280</v>
      </c>
      <c r="B281" s="34" t="s">
        <v>330</v>
      </c>
      <c r="C281" s="34" t="s">
        <v>179</v>
      </c>
      <c r="D281" s="35">
        <v>4</v>
      </c>
    </row>
    <row r="282" spans="1:4" x14ac:dyDescent="0.25">
      <c r="A282">
        <v>281</v>
      </c>
      <c r="B282" s="34" t="s">
        <v>330</v>
      </c>
      <c r="C282" s="34" t="s">
        <v>180</v>
      </c>
      <c r="D282" s="35">
        <v>5</v>
      </c>
    </row>
    <row r="283" spans="1:4" x14ac:dyDescent="0.25">
      <c r="A283">
        <v>282</v>
      </c>
      <c r="B283" s="34" t="s">
        <v>330</v>
      </c>
      <c r="C283" s="34" t="s">
        <v>181</v>
      </c>
      <c r="D283" s="35">
        <v>4</v>
      </c>
    </row>
    <row r="284" spans="1:4" x14ac:dyDescent="0.25">
      <c r="A284">
        <v>283</v>
      </c>
      <c r="B284" s="34" t="s">
        <v>330</v>
      </c>
      <c r="C284" s="34" t="s">
        <v>182</v>
      </c>
      <c r="D284" s="35">
        <v>2</v>
      </c>
    </row>
    <row r="285" spans="1:4" x14ac:dyDescent="0.25">
      <c r="A285">
        <v>284</v>
      </c>
      <c r="B285" s="34" t="s">
        <v>330</v>
      </c>
      <c r="C285" s="34" t="s">
        <v>183</v>
      </c>
      <c r="D285" s="35">
        <v>1</v>
      </c>
    </row>
    <row r="286" spans="1:4" x14ac:dyDescent="0.25">
      <c r="A286">
        <v>285</v>
      </c>
      <c r="B286" s="34" t="s">
        <v>330</v>
      </c>
      <c r="C286" s="34" t="s">
        <v>184</v>
      </c>
      <c r="D286" s="35">
        <v>3</v>
      </c>
    </row>
    <row r="287" spans="1:4" x14ac:dyDescent="0.25">
      <c r="A287">
        <v>286</v>
      </c>
      <c r="B287" s="34" t="s">
        <v>330</v>
      </c>
      <c r="C287" s="34" t="s">
        <v>185</v>
      </c>
      <c r="D287" s="35">
        <v>7</v>
      </c>
    </row>
    <row r="288" spans="1:4" x14ac:dyDescent="0.25">
      <c r="A288">
        <v>287</v>
      </c>
      <c r="B288" s="34" t="s">
        <v>330</v>
      </c>
      <c r="C288" s="34" t="s">
        <v>186</v>
      </c>
      <c r="D288" s="35">
        <v>1</v>
      </c>
    </row>
    <row r="289" spans="1:4" x14ac:dyDescent="0.25">
      <c r="A289">
        <v>288</v>
      </c>
      <c r="B289" s="34" t="s">
        <v>330</v>
      </c>
      <c r="C289" s="34" t="s">
        <v>187</v>
      </c>
      <c r="D289" s="35">
        <v>2</v>
      </c>
    </row>
    <row r="290" spans="1:4" x14ac:dyDescent="0.25">
      <c r="A290">
        <v>289</v>
      </c>
      <c r="B290" s="34" t="s">
        <v>330</v>
      </c>
      <c r="C290" s="34" t="s">
        <v>188</v>
      </c>
      <c r="D290" s="35">
        <v>1</v>
      </c>
    </row>
    <row r="291" spans="1:4" x14ac:dyDescent="0.25">
      <c r="A291">
        <v>290</v>
      </c>
      <c r="B291" s="34" t="s">
        <v>330</v>
      </c>
      <c r="C291" s="34" t="s">
        <v>189</v>
      </c>
      <c r="D291" s="35">
        <v>3</v>
      </c>
    </row>
    <row r="292" spans="1:4" x14ac:dyDescent="0.25">
      <c r="A292">
        <v>291</v>
      </c>
      <c r="B292" s="34" t="s">
        <v>330</v>
      </c>
      <c r="C292" s="34" t="s">
        <v>190</v>
      </c>
      <c r="D292" s="35">
        <v>12</v>
      </c>
    </row>
    <row r="293" spans="1:4" x14ac:dyDescent="0.25">
      <c r="A293">
        <v>292</v>
      </c>
      <c r="B293" s="34" t="s">
        <v>330</v>
      </c>
      <c r="C293" s="34" t="s">
        <v>191</v>
      </c>
      <c r="D293" s="35">
        <v>3</v>
      </c>
    </row>
    <row r="294" spans="1:4" x14ac:dyDescent="0.25">
      <c r="A294">
        <v>293</v>
      </c>
      <c r="B294" s="34" t="s">
        <v>330</v>
      </c>
      <c r="C294" s="34" t="s">
        <v>192</v>
      </c>
      <c r="D294" s="35">
        <v>10</v>
      </c>
    </row>
    <row r="295" spans="1:4" x14ac:dyDescent="0.25">
      <c r="A295">
        <v>294</v>
      </c>
      <c r="B295" s="34" t="s">
        <v>330</v>
      </c>
      <c r="C295" s="34" t="s">
        <v>193</v>
      </c>
      <c r="D295" s="35">
        <v>11</v>
      </c>
    </row>
    <row r="296" spans="1:4" x14ac:dyDescent="0.25">
      <c r="A296">
        <v>295</v>
      </c>
      <c r="B296" s="34" t="s">
        <v>330</v>
      </c>
      <c r="C296" s="34" t="s">
        <v>194</v>
      </c>
      <c r="D296" s="35">
        <v>50</v>
      </c>
    </row>
    <row r="297" spans="1:4" x14ac:dyDescent="0.25">
      <c r="A297">
        <v>296</v>
      </c>
      <c r="B297" s="34" t="s">
        <v>330</v>
      </c>
      <c r="C297" s="34" t="s">
        <v>195</v>
      </c>
      <c r="D297" s="35">
        <v>50</v>
      </c>
    </row>
    <row r="298" spans="1:4" x14ac:dyDescent="0.25">
      <c r="A298">
        <v>297</v>
      </c>
      <c r="B298" s="34" t="s">
        <v>330</v>
      </c>
      <c r="C298" s="34" t="s">
        <v>196</v>
      </c>
      <c r="D298" s="35">
        <v>30</v>
      </c>
    </row>
    <row r="299" spans="1:4" x14ac:dyDescent="0.25">
      <c r="A299">
        <v>298</v>
      </c>
      <c r="B299" s="34" t="s">
        <v>330</v>
      </c>
      <c r="C299" s="34" t="s">
        <v>197</v>
      </c>
      <c r="D299" s="35">
        <v>26</v>
      </c>
    </row>
    <row r="300" spans="1:4" x14ac:dyDescent="0.25">
      <c r="A300">
        <v>299</v>
      </c>
      <c r="B300" s="34" t="s">
        <v>330</v>
      </c>
      <c r="C300" s="34" t="s">
        <v>198</v>
      </c>
      <c r="D300" s="35">
        <v>2</v>
      </c>
    </row>
    <row r="301" spans="1:4" x14ac:dyDescent="0.25">
      <c r="A301">
        <v>300</v>
      </c>
      <c r="B301" s="34" t="s">
        <v>330</v>
      </c>
      <c r="C301" s="34" t="s">
        <v>199</v>
      </c>
      <c r="D301" s="35">
        <v>3</v>
      </c>
    </row>
    <row r="302" spans="1:4" x14ac:dyDescent="0.25">
      <c r="A302">
        <v>301</v>
      </c>
      <c r="B302" s="34" t="s">
        <v>330</v>
      </c>
      <c r="C302" s="34" t="s">
        <v>200</v>
      </c>
      <c r="D302" s="35">
        <v>6</v>
      </c>
    </row>
    <row r="303" spans="1:4" x14ac:dyDescent="0.25">
      <c r="A303">
        <v>302</v>
      </c>
      <c r="B303" s="34" t="s">
        <v>330</v>
      </c>
      <c r="C303" s="34" t="s">
        <v>201</v>
      </c>
      <c r="D303" s="35">
        <v>2</v>
      </c>
    </row>
    <row r="304" spans="1:4" x14ac:dyDescent="0.25">
      <c r="A304">
        <v>303</v>
      </c>
      <c r="B304" s="34" t="s">
        <v>330</v>
      </c>
      <c r="C304" s="34" t="s">
        <v>202</v>
      </c>
      <c r="D304" s="35">
        <v>75</v>
      </c>
    </row>
    <row r="305" spans="1:4" x14ac:dyDescent="0.25">
      <c r="A305">
        <v>304</v>
      </c>
      <c r="B305" s="34" t="s">
        <v>330</v>
      </c>
      <c r="C305" s="34" t="s">
        <v>203</v>
      </c>
      <c r="D305" s="35">
        <v>2</v>
      </c>
    </row>
    <row r="306" spans="1:4" x14ac:dyDescent="0.25">
      <c r="A306">
        <v>305</v>
      </c>
      <c r="B306" s="34" t="s">
        <v>330</v>
      </c>
      <c r="C306" s="34" t="s">
        <v>204</v>
      </c>
      <c r="D306" s="35">
        <v>15</v>
      </c>
    </row>
    <row r="307" spans="1:4" x14ac:dyDescent="0.25">
      <c r="A307">
        <v>306</v>
      </c>
      <c r="B307" s="34" t="s">
        <v>330</v>
      </c>
      <c r="C307" s="34" t="s">
        <v>205</v>
      </c>
      <c r="D307" s="35">
        <v>41</v>
      </c>
    </row>
    <row r="308" spans="1:4" ht="15.75" thickBot="1" x14ac:dyDescent="0.3">
      <c r="A308">
        <v>307</v>
      </c>
      <c r="B308" s="34" t="s">
        <v>330</v>
      </c>
      <c r="C308" s="37" t="s">
        <v>206</v>
      </c>
      <c r="D308" s="35">
        <v>39</v>
      </c>
    </row>
    <row r="309" spans="1:4" x14ac:dyDescent="0.25">
      <c r="A309">
        <v>308</v>
      </c>
      <c r="B309" s="38" t="s">
        <v>334</v>
      </c>
      <c r="C309" s="38" t="s">
        <v>208</v>
      </c>
      <c r="D309" s="39">
        <v>16</v>
      </c>
    </row>
    <row r="310" spans="1:4" x14ac:dyDescent="0.25">
      <c r="A310">
        <v>309</v>
      </c>
      <c r="B310" s="38" t="s">
        <v>329</v>
      </c>
      <c r="C310" s="38" t="s">
        <v>214</v>
      </c>
      <c r="D310" s="39">
        <v>13</v>
      </c>
    </row>
    <row r="311" spans="1:4" x14ac:dyDescent="0.25">
      <c r="A311">
        <v>310</v>
      </c>
      <c r="B311" s="38" t="s">
        <v>329</v>
      </c>
      <c r="C311" s="38" t="s">
        <v>215</v>
      </c>
      <c r="D311" s="39">
        <v>13</v>
      </c>
    </row>
    <row r="312" spans="1:4" x14ac:dyDescent="0.25">
      <c r="A312">
        <v>311</v>
      </c>
      <c r="B312" s="38" t="s">
        <v>329</v>
      </c>
      <c r="C312" s="38" t="s">
        <v>223</v>
      </c>
      <c r="D312" s="39">
        <v>8</v>
      </c>
    </row>
    <row r="313" spans="1:4" x14ac:dyDescent="0.25">
      <c r="A313">
        <v>312</v>
      </c>
      <c r="B313" s="38" t="s">
        <v>329</v>
      </c>
      <c r="C313" s="38" t="s">
        <v>224</v>
      </c>
      <c r="D313" s="39">
        <v>9</v>
      </c>
    </row>
    <row r="314" spans="1:4" x14ac:dyDescent="0.25">
      <c r="A314">
        <v>313</v>
      </c>
      <c r="B314" s="38" t="s">
        <v>329</v>
      </c>
      <c r="C314" s="38" t="s">
        <v>229</v>
      </c>
      <c r="D314" s="39">
        <v>12</v>
      </c>
    </row>
    <row r="315" spans="1:4" x14ac:dyDescent="0.25">
      <c r="A315">
        <v>314</v>
      </c>
      <c r="B315" s="38" t="s">
        <v>329</v>
      </c>
      <c r="C315" s="38" t="s">
        <v>233</v>
      </c>
      <c r="D315" s="39">
        <v>12</v>
      </c>
    </row>
    <row r="316" spans="1:4" x14ac:dyDescent="0.25">
      <c r="A316">
        <v>315</v>
      </c>
      <c r="B316" s="38" t="s">
        <v>329</v>
      </c>
      <c r="C316" s="38" t="s">
        <v>237</v>
      </c>
      <c r="D316" s="39">
        <v>5</v>
      </c>
    </row>
    <row r="317" spans="1:4" x14ac:dyDescent="0.25">
      <c r="A317">
        <v>316</v>
      </c>
      <c r="B317" s="38" t="s">
        <v>329</v>
      </c>
      <c r="C317" s="38" t="s">
        <v>246</v>
      </c>
      <c r="D317" s="39">
        <v>5</v>
      </c>
    </row>
    <row r="318" spans="1:4" x14ac:dyDescent="0.25">
      <c r="A318">
        <v>317</v>
      </c>
      <c r="B318" s="38" t="s">
        <v>329</v>
      </c>
      <c r="C318" s="38" t="s">
        <v>247</v>
      </c>
      <c r="D318" s="39">
        <v>7</v>
      </c>
    </row>
    <row r="319" spans="1:4" x14ac:dyDescent="0.25">
      <c r="A319">
        <v>318</v>
      </c>
      <c r="B319" s="38" t="s">
        <v>341</v>
      </c>
      <c r="C319" s="38" t="s">
        <v>249</v>
      </c>
      <c r="D319" s="39">
        <v>500</v>
      </c>
    </row>
    <row r="320" spans="1:4" x14ac:dyDescent="0.25">
      <c r="A320">
        <v>319</v>
      </c>
      <c r="B320" s="38" t="s">
        <v>341</v>
      </c>
      <c r="C320" s="38" t="s">
        <v>250</v>
      </c>
      <c r="D320" s="39">
        <v>167</v>
      </c>
    </row>
    <row r="321" spans="1:4" x14ac:dyDescent="0.25">
      <c r="A321">
        <v>320</v>
      </c>
      <c r="B321" s="38" t="s">
        <v>329</v>
      </c>
      <c r="C321" s="38" t="s">
        <v>252</v>
      </c>
      <c r="D321" s="39">
        <v>2</v>
      </c>
    </row>
    <row r="322" spans="1:4" x14ac:dyDescent="0.25">
      <c r="A322">
        <v>321</v>
      </c>
      <c r="B322" s="38" t="s">
        <v>329</v>
      </c>
      <c r="C322" s="38" t="s">
        <v>255</v>
      </c>
      <c r="D322" s="39">
        <v>36</v>
      </c>
    </row>
    <row r="323" spans="1:4" x14ac:dyDescent="0.25">
      <c r="A323">
        <v>322</v>
      </c>
      <c r="B323" s="38" t="s">
        <v>329</v>
      </c>
      <c r="C323" s="38" t="s">
        <v>260</v>
      </c>
      <c r="D323" s="39">
        <v>10</v>
      </c>
    </row>
    <row r="324" spans="1:4" x14ac:dyDescent="0.25">
      <c r="A324">
        <v>323</v>
      </c>
      <c r="B324" s="38" t="s">
        <v>329</v>
      </c>
      <c r="C324" s="38" t="s">
        <v>262</v>
      </c>
      <c r="D324" s="39">
        <v>7</v>
      </c>
    </row>
    <row r="325" spans="1:4" x14ac:dyDescent="0.25">
      <c r="A325">
        <v>324</v>
      </c>
      <c r="B325" s="38" t="s">
        <v>329</v>
      </c>
      <c r="C325" s="38" t="s">
        <v>263</v>
      </c>
      <c r="D325" s="39">
        <v>12</v>
      </c>
    </row>
    <row r="326" spans="1:4" x14ac:dyDescent="0.25">
      <c r="A326">
        <v>325</v>
      </c>
      <c r="B326" s="38" t="s">
        <v>329</v>
      </c>
      <c r="C326" s="38" t="s">
        <v>264</v>
      </c>
      <c r="D326" s="39">
        <v>1</v>
      </c>
    </row>
    <row r="327" spans="1:4" x14ac:dyDescent="0.25">
      <c r="A327">
        <v>326</v>
      </c>
      <c r="B327" s="38" t="s">
        <v>330</v>
      </c>
      <c r="C327" s="38" t="s">
        <v>207</v>
      </c>
      <c r="D327" s="39">
        <v>24</v>
      </c>
    </row>
    <row r="328" spans="1:4" x14ac:dyDescent="0.25">
      <c r="A328">
        <v>327</v>
      </c>
      <c r="B328" s="38" t="s">
        <v>330</v>
      </c>
      <c r="C328" s="38" t="s">
        <v>209</v>
      </c>
      <c r="D328" s="39">
        <v>17</v>
      </c>
    </row>
    <row r="329" spans="1:4" x14ac:dyDescent="0.25">
      <c r="A329">
        <v>328</v>
      </c>
      <c r="B329" s="38" t="s">
        <v>330</v>
      </c>
      <c r="C329" s="38" t="s">
        <v>210</v>
      </c>
      <c r="D329" s="39">
        <v>20</v>
      </c>
    </row>
    <row r="330" spans="1:4" x14ac:dyDescent="0.25">
      <c r="A330">
        <v>329</v>
      </c>
      <c r="B330" s="38" t="s">
        <v>330</v>
      </c>
      <c r="C330" s="38" t="s">
        <v>211</v>
      </c>
      <c r="D330" s="39">
        <v>18</v>
      </c>
    </row>
    <row r="331" spans="1:4" x14ac:dyDescent="0.25">
      <c r="A331">
        <v>330</v>
      </c>
      <c r="B331" s="38" t="s">
        <v>330</v>
      </c>
      <c r="C331" s="38" t="s">
        <v>212</v>
      </c>
      <c r="D331" s="39">
        <v>18</v>
      </c>
    </row>
    <row r="332" spans="1:4" x14ac:dyDescent="0.25">
      <c r="A332">
        <v>331</v>
      </c>
      <c r="B332" s="38" t="s">
        <v>330</v>
      </c>
      <c r="C332" s="38" t="s">
        <v>213</v>
      </c>
      <c r="D332" s="39">
        <v>20</v>
      </c>
    </row>
    <row r="333" spans="1:4" x14ac:dyDescent="0.25">
      <c r="A333">
        <v>332</v>
      </c>
      <c r="B333" s="38" t="s">
        <v>330</v>
      </c>
      <c r="C333" s="38" t="s">
        <v>216</v>
      </c>
      <c r="D333" s="39">
        <v>2</v>
      </c>
    </row>
    <row r="334" spans="1:4" x14ac:dyDescent="0.25">
      <c r="A334">
        <v>333</v>
      </c>
      <c r="B334" s="38" t="s">
        <v>330</v>
      </c>
      <c r="C334" s="38" t="s">
        <v>217</v>
      </c>
      <c r="D334" s="39">
        <v>6</v>
      </c>
    </row>
    <row r="335" spans="1:4" x14ac:dyDescent="0.25">
      <c r="A335">
        <v>334</v>
      </c>
      <c r="B335" s="38" t="s">
        <v>330</v>
      </c>
      <c r="C335" s="38" t="s">
        <v>218</v>
      </c>
      <c r="D335" s="39">
        <v>2</v>
      </c>
    </row>
    <row r="336" spans="1:4" x14ac:dyDescent="0.25">
      <c r="A336">
        <v>335</v>
      </c>
      <c r="B336" s="38" t="s">
        <v>330</v>
      </c>
      <c r="C336" s="38" t="s">
        <v>219</v>
      </c>
      <c r="D336" s="39">
        <v>120</v>
      </c>
    </row>
    <row r="337" spans="1:4" x14ac:dyDescent="0.25">
      <c r="A337">
        <v>336</v>
      </c>
      <c r="B337" s="38" t="s">
        <v>330</v>
      </c>
      <c r="C337" s="38" t="s">
        <v>220</v>
      </c>
      <c r="D337" s="39">
        <v>4</v>
      </c>
    </row>
    <row r="338" spans="1:4" x14ac:dyDescent="0.25">
      <c r="A338">
        <v>337</v>
      </c>
      <c r="B338" s="38" t="s">
        <v>330</v>
      </c>
      <c r="C338" s="38" t="s">
        <v>221</v>
      </c>
      <c r="D338" s="39">
        <v>75</v>
      </c>
    </row>
    <row r="339" spans="1:4" x14ac:dyDescent="0.25">
      <c r="A339">
        <v>338</v>
      </c>
      <c r="B339" s="38" t="s">
        <v>330</v>
      </c>
      <c r="C339" s="38" t="s">
        <v>222</v>
      </c>
      <c r="D339" s="39">
        <v>11</v>
      </c>
    </row>
    <row r="340" spans="1:4" x14ac:dyDescent="0.25">
      <c r="A340">
        <v>339</v>
      </c>
      <c r="B340" s="38" t="s">
        <v>330</v>
      </c>
      <c r="C340" s="38" t="s">
        <v>225</v>
      </c>
      <c r="D340" s="39">
        <v>20</v>
      </c>
    </row>
    <row r="341" spans="1:4" x14ac:dyDescent="0.25">
      <c r="A341">
        <v>340</v>
      </c>
      <c r="B341" s="38" t="s">
        <v>330</v>
      </c>
      <c r="C341" s="38" t="s">
        <v>226</v>
      </c>
      <c r="D341" s="39">
        <v>5</v>
      </c>
    </row>
    <row r="342" spans="1:4" x14ac:dyDescent="0.25">
      <c r="A342">
        <v>341</v>
      </c>
      <c r="B342" s="38" t="s">
        <v>330</v>
      </c>
      <c r="C342" s="38" t="s">
        <v>29</v>
      </c>
      <c r="D342" s="39">
        <v>10</v>
      </c>
    </row>
    <row r="343" spans="1:4" x14ac:dyDescent="0.25">
      <c r="A343">
        <v>342</v>
      </c>
      <c r="B343" s="38" t="s">
        <v>330</v>
      </c>
      <c r="C343" s="38" t="s">
        <v>227</v>
      </c>
      <c r="D343" s="39">
        <v>40</v>
      </c>
    </row>
    <row r="344" spans="1:4" x14ac:dyDescent="0.25">
      <c r="A344">
        <v>343</v>
      </c>
      <c r="B344" s="38" t="s">
        <v>330</v>
      </c>
      <c r="C344" s="38" t="s">
        <v>228</v>
      </c>
      <c r="D344" s="39">
        <v>1</v>
      </c>
    </row>
    <row r="345" spans="1:4" x14ac:dyDescent="0.25">
      <c r="A345">
        <v>344</v>
      </c>
      <c r="B345" s="38" t="s">
        <v>330</v>
      </c>
      <c r="C345" s="38" t="s">
        <v>230</v>
      </c>
      <c r="D345" s="39">
        <v>20</v>
      </c>
    </row>
    <row r="346" spans="1:4" x14ac:dyDescent="0.25">
      <c r="A346">
        <v>345</v>
      </c>
      <c r="B346" s="38" t="s">
        <v>330</v>
      </c>
      <c r="C346" s="38" t="s">
        <v>231</v>
      </c>
      <c r="D346" s="39">
        <v>10</v>
      </c>
    </row>
    <row r="347" spans="1:4" x14ac:dyDescent="0.25">
      <c r="A347">
        <v>346</v>
      </c>
      <c r="B347" s="38" t="s">
        <v>330</v>
      </c>
      <c r="C347" s="38" t="s">
        <v>232</v>
      </c>
      <c r="D347" s="39">
        <v>1</v>
      </c>
    </row>
    <row r="348" spans="1:4" x14ac:dyDescent="0.25">
      <c r="A348">
        <v>347</v>
      </c>
      <c r="B348" s="38" t="s">
        <v>330</v>
      </c>
      <c r="C348" s="38" t="s">
        <v>234</v>
      </c>
      <c r="D348" s="39">
        <v>125</v>
      </c>
    </row>
    <row r="349" spans="1:4" x14ac:dyDescent="0.25">
      <c r="A349">
        <v>348</v>
      </c>
      <c r="B349" s="38" t="s">
        <v>330</v>
      </c>
      <c r="C349" s="38" t="s">
        <v>235</v>
      </c>
      <c r="D349" s="39">
        <v>100</v>
      </c>
    </row>
    <row r="350" spans="1:4" x14ac:dyDescent="0.25">
      <c r="A350">
        <v>349</v>
      </c>
      <c r="B350" s="38" t="s">
        <v>330</v>
      </c>
      <c r="C350" s="38" t="s">
        <v>236</v>
      </c>
      <c r="D350" s="39">
        <v>200</v>
      </c>
    </row>
    <row r="351" spans="1:4" x14ac:dyDescent="0.25">
      <c r="A351">
        <v>350</v>
      </c>
      <c r="B351" s="38" t="s">
        <v>330</v>
      </c>
      <c r="C351" s="38" t="s">
        <v>35</v>
      </c>
      <c r="D351" s="39">
        <v>9</v>
      </c>
    </row>
    <row r="352" spans="1:4" x14ac:dyDescent="0.25">
      <c r="A352">
        <v>351</v>
      </c>
      <c r="B352" s="38" t="s">
        <v>330</v>
      </c>
      <c r="C352" s="38" t="s">
        <v>238</v>
      </c>
      <c r="D352" s="39">
        <v>10</v>
      </c>
    </row>
    <row r="353" spans="1:4" x14ac:dyDescent="0.25">
      <c r="A353">
        <v>352</v>
      </c>
      <c r="B353" s="38" t="s">
        <v>330</v>
      </c>
      <c r="C353" s="38" t="s">
        <v>239</v>
      </c>
      <c r="D353" s="39">
        <v>13</v>
      </c>
    </row>
    <row r="354" spans="1:4" x14ac:dyDescent="0.25">
      <c r="A354">
        <v>353</v>
      </c>
      <c r="B354" s="38" t="s">
        <v>330</v>
      </c>
      <c r="C354" s="38" t="s">
        <v>240</v>
      </c>
      <c r="D354" s="39">
        <v>35</v>
      </c>
    </row>
    <row r="355" spans="1:4" x14ac:dyDescent="0.25">
      <c r="A355">
        <v>354</v>
      </c>
      <c r="B355" s="38" t="s">
        <v>330</v>
      </c>
      <c r="C355" s="38" t="s">
        <v>241</v>
      </c>
      <c r="D355" s="39">
        <v>15</v>
      </c>
    </row>
    <row r="356" spans="1:4" x14ac:dyDescent="0.25">
      <c r="A356">
        <v>355</v>
      </c>
      <c r="B356" s="38" t="s">
        <v>330</v>
      </c>
      <c r="C356" s="38" t="s">
        <v>242</v>
      </c>
      <c r="D356" s="39">
        <v>11</v>
      </c>
    </row>
    <row r="357" spans="1:4" x14ac:dyDescent="0.25">
      <c r="A357">
        <v>356</v>
      </c>
      <c r="B357" s="38" t="s">
        <v>330</v>
      </c>
      <c r="C357" s="38" t="s">
        <v>243</v>
      </c>
      <c r="D357" s="39">
        <v>10</v>
      </c>
    </row>
    <row r="358" spans="1:4" x14ac:dyDescent="0.25">
      <c r="A358">
        <v>357</v>
      </c>
      <c r="B358" s="38" t="s">
        <v>330</v>
      </c>
      <c r="C358" s="38" t="s">
        <v>244</v>
      </c>
      <c r="D358" s="39">
        <v>12</v>
      </c>
    </row>
    <row r="359" spans="1:4" x14ac:dyDescent="0.25">
      <c r="A359">
        <v>358</v>
      </c>
      <c r="B359" s="38" t="s">
        <v>330</v>
      </c>
      <c r="C359" s="38" t="s">
        <v>245</v>
      </c>
      <c r="D359" s="39">
        <v>15</v>
      </c>
    </row>
    <row r="360" spans="1:4" x14ac:dyDescent="0.25">
      <c r="A360">
        <v>359</v>
      </c>
      <c r="B360" s="38" t="s">
        <v>330</v>
      </c>
      <c r="C360" s="38" t="s">
        <v>248</v>
      </c>
      <c r="D360" s="39">
        <v>30</v>
      </c>
    </row>
    <row r="361" spans="1:4" x14ac:dyDescent="0.25">
      <c r="A361">
        <v>360</v>
      </c>
      <c r="B361" s="38" t="s">
        <v>330</v>
      </c>
      <c r="C361" s="38" t="s">
        <v>251</v>
      </c>
      <c r="D361" s="39">
        <v>30</v>
      </c>
    </row>
    <row r="362" spans="1:4" x14ac:dyDescent="0.25">
      <c r="A362">
        <v>361</v>
      </c>
      <c r="B362" s="38" t="s">
        <v>330</v>
      </c>
      <c r="C362" s="38" t="s">
        <v>253</v>
      </c>
      <c r="D362" s="39">
        <v>38</v>
      </c>
    </row>
    <row r="363" spans="1:4" x14ac:dyDescent="0.25">
      <c r="A363">
        <v>362</v>
      </c>
      <c r="B363" s="38" t="s">
        <v>330</v>
      </c>
      <c r="C363" s="38" t="s">
        <v>254</v>
      </c>
      <c r="D363" s="39">
        <v>44</v>
      </c>
    </row>
    <row r="364" spans="1:4" x14ac:dyDescent="0.25">
      <c r="A364">
        <v>363</v>
      </c>
      <c r="B364" s="38" t="s">
        <v>330</v>
      </c>
      <c r="C364" s="38" t="s">
        <v>62</v>
      </c>
      <c r="D364" s="39">
        <v>10</v>
      </c>
    </row>
    <row r="365" spans="1:4" x14ac:dyDescent="0.25">
      <c r="A365">
        <v>364</v>
      </c>
      <c r="B365" s="38" t="s">
        <v>330</v>
      </c>
      <c r="C365" s="38" t="s">
        <v>256</v>
      </c>
      <c r="D365" s="39">
        <v>4</v>
      </c>
    </row>
    <row r="366" spans="1:4" x14ac:dyDescent="0.25">
      <c r="A366">
        <v>365</v>
      </c>
      <c r="B366" s="38" t="s">
        <v>330</v>
      </c>
      <c r="C366" s="38" t="s">
        <v>257</v>
      </c>
      <c r="D366" s="39">
        <v>30</v>
      </c>
    </row>
    <row r="367" spans="1:4" x14ac:dyDescent="0.25">
      <c r="A367">
        <v>366</v>
      </c>
      <c r="B367" s="38" t="s">
        <v>330</v>
      </c>
      <c r="C367" s="38" t="s">
        <v>258</v>
      </c>
      <c r="D367" s="39">
        <v>4</v>
      </c>
    </row>
    <row r="368" spans="1:4" x14ac:dyDescent="0.25">
      <c r="A368">
        <v>367</v>
      </c>
      <c r="B368" s="38" t="s">
        <v>330</v>
      </c>
      <c r="C368" s="38" t="s">
        <v>259</v>
      </c>
      <c r="D368" s="39">
        <v>7</v>
      </c>
    </row>
    <row r="369" spans="1:4" x14ac:dyDescent="0.25">
      <c r="A369">
        <v>368</v>
      </c>
      <c r="B369" s="38" t="s">
        <v>333</v>
      </c>
      <c r="C369" s="38" t="s">
        <v>261</v>
      </c>
      <c r="D369" s="39">
        <v>23</v>
      </c>
    </row>
    <row r="370" spans="1:4" x14ac:dyDescent="0.25">
      <c r="A370">
        <v>369</v>
      </c>
      <c r="B370" s="33" t="s">
        <v>329</v>
      </c>
      <c r="C370" s="33" t="s">
        <v>328</v>
      </c>
      <c r="D370" s="33">
        <v>30</v>
      </c>
    </row>
    <row r="371" spans="1:4" x14ac:dyDescent="0.25">
      <c r="A371">
        <v>370</v>
      </c>
      <c r="B371" s="33" t="s">
        <v>329</v>
      </c>
      <c r="C371" s="33" t="s">
        <v>265</v>
      </c>
      <c r="D371" s="33">
        <v>22</v>
      </c>
    </row>
    <row r="372" spans="1:4" x14ac:dyDescent="0.25">
      <c r="A372">
        <v>371</v>
      </c>
      <c r="B372" s="33" t="s">
        <v>329</v>
      </c>
      <c r="C372" s="33" t="s">
        <v>266</v>
      </c>
      <c r="D372" s="33">
        <v>3</v>
      </c>
    </row>
    <row r="373" spans="1:4" x14ac:dyDescent="0.25">
      <c r="A373">
        <v>372</v>
      </c>
      <c r="B373" s="33" t="s">
        <v>329</v>
      </c>
      <c r="C373" s="40" t="s">
        <v>267</v>
      </c>
      <c r="D373" s="33">
        <v>13</v>
      </c>
    </row>
    <row r="374" spans="1:4" ht="30" x14ac:dyDescent="0.25">
      <c r="A374">
        <v>373</v>
      </c>
      <c r="B374" s="33" t="s">
        <v>329</v>
      </c>
      <c r="C374" s="41" t="s">
        <v>268</v>
      </c>
      <c r="D374" s="33">
        <v>20</v>
      </c>
    </row>
    <row r="375" spans="1:4" x14ac:dyDescent="0.25">
      <c r="A375">
        <v>374</v>
      </c>
      <c r="B375" s="33" t="s">
        <v>341</v>
      </c>
      <c r="C375" s="33" t="s">
        <v>269</v>
      </c>
      <c r="D375" s="33">
        <v>24</v>
      </c>
    </row>
    <row r="376" spans="1:4" x14ac:dyDescent="0.25">
      <c r="A376">
        <v>375</v>
      </c>
      <c r="B376" s="33" t="s">
        <v>341</v>
      </c>
      <c r="C376" s="33" t="s">
        <v>270</v>
      </c>
      <c r="D376" s="33">
        <v>25</v>
      </c>
    </row>
    <row r="377" spans="1:4" x14ac:dyDescent="0.25">
      <c r="A377">
        <v>376</v>
      </c>
      <c r="B377" s="33" t="s">
        <v>341</v>
      </c>
      <c r="C377" s="33" t="s">
        <v>271</v>
      </c>
      <c r="D377" s="33">
        <v>4</v>
      </c>
    </row>
    <row r="378" spans="1:4" x14ac:dyDescent="0.25">
      <c r="A378">
        <v>377</v>
      </c>
      <c r="B378" s="33" t="s">
        <v>341</v>
      </c>
      <c r="C378" s="33" t="s">
        <v>272</v>
      </c>
      <c r="D378" s="33">
        <v>2</v>
      </c>
    </row>
    <row r="379" spans="1:4" x14ac:dyDescent="0.25">
      <c r="A379">
        <v>378</v>
      </c>
      <c r="B379" s="33" t="s">
        <v>329</v>
      </c>
      <c r="C379" s="33" t="s">
        <v>273</v>
      </c>
      <c r="D379" s="33">
        <v>40</v>
      </c>
    </row>
    <row r="380" spans="1:4" x14ac:dyDescent="0.25">
      <c r="A380">
        <v>379</v>
      </c>
      <c r="B380" s="33" t="s">
        <v>329</v>
      </c>
      <c r="C380" s="33" t="s">
        <v>274</v>
      </c>
      <c r="D380" s="33">
        <v>11</v>
      </c>
    </row>
    <row r="381" spans="1:4" x14ac:dyDescent="0.25">
      <c r="A381">
        <v>380</v>
      </c>
      <c r="B381" s="33" t="s">
        <v>329</v>
      </c>
      <c r="C381" s="33" t="s">
        <v>275</v>
      </c>
      <c r="D381" s="33">
        <v>19</v>
      </c>
    </row>
    <row r="382" spans="1:4" x14ac:dyDescent="0.25">
      <c r="A382">
        <v>381</v>
      </c>
      <c r="B382" s="33" t="s">
        <v>329</v>
      </c>
      <c r="C382" s="33" t="s">
        <v>276</v>
      </c>
      <c r="D382" s="33">
        <v>6</v>
      </c>
    </row>
    <row r="383" spans="1:4" x14ac:dyDescent="0.25">
      <c r="A383">
        <v>382</v>
      </c>
      <c r="B383" s="33" t="s">
        <v>329</v>
      </c>
      <c r="C383" s="33" t="s">
        <v>277</v>
      </c>
      <c r="D383" s="33">
        <v>44</v>
      </c>
    </row>
    <row r="384" spans="1:4" x14ac:dyDescent="0.25">
      <c r="A384">
        <v>383</v>
      </c>
      <c r="B384" s="33" t="s">
        <v>329</v>
      </c>
      <c r="C384" s="33" t="s">
        <v>278</v>
      </c>
      <c r="D384" s="33">
        <v>1</v>
      </c>
    </row>
    <row r="385" spans="1:4" x14ac:dyDescent="0.25">
      <c r="A385">
        <v>384</v>
      </c>
      <c r="B385" s="33" t="s">
        <v>341</v>
      </c>
      <c r="C385" s="33" t="s">
        <v>279</v>
      </c>
      <c r="D385" s="33">
        <v>55</v>
      </c>
    </row>
    <row r="386" spans="1:4" x14ac:dyDescent="0.25">
      <c r="A386">
        <v>385</v>
      </c>
      <c r="B386" s="33" t="s">
        <v>329</v>
      </c>
      <c r="C386" s="33" t="s">
        <v>280</v>
      </c>
      <c r="D386" s="33">
        <v>50</v>
      </c>
    </row>
    <row r="387" spans="1:4" x14ac:dyDescent="0.25">
      <c r="A387">
        <v>386</v>
      </c>
      <c r="B387" s="33" t="s">
        <v>329</v>
      </c>
      <c r="C387" s="33" t="s">
        <v>281</v>
      </c>
      <c r="D387" s="33">
        <v>20</v>
      </c>
    </row>
    <row r="388" spans="1:4" x14ac:dyDescent="0.25">
      <c r="A388">
        <v>387</v>
      </c>
      <c r="B388" s="33" t="s">
        <v>329</v>
      </c>
      <c r="C388" s="33" t="s">
        <v>282</v>
      </c>
      <c r="D388" s="33">
        <v>20</v>
      </c>
    </row>
    <row r="389" spans="1:4" x14ac:dyDescent="0.25">
      <c r="A389">
        <v>388</v>
      </c>
      <c r="B389" s="33" t="s">
        <v>329</v>
      </c>
      <c r="C389" s="33" t="s">
        <v>283</v>
      </c>
      <c r="D389" s="33">
        <v>37</v>
      </c>
    </row>
    <row r="390" spans="1:4" x14ac:dyDescent="0.25">
      <c r="A390">
        <v>389</v>
      </c>
      <c r="B390" s="33" t="s">
        <v>329</v>
      </c>
      <c r="C390" s="33" t="s">
        <v>284</v>
      </c>
      <c r="D390" s="33">
        <v>36</v>
      </c>
    </row>
    <row r="391" spans="1:4" x14ac:dyDescent="0.25">
      <c r="A391">
        <v>390</v>
      </c>
      <c r="B391" s="33" t="s">
        <v>329</v>
      </c>
      <c r="C391" s="33" t="s">
        <v>278</v>
      </c>
      <c r="D391" s="33">
        <v>20</v>
      </c>
    </row>
    <row r="392" spans="1:4" x14ac:dyDescent="0.25">
      <c r="A392">
        <v>391</v>
      </c>
      <c r="B392" s="33" t="s">
        <v>329</v>
      </c>
      <c r="C392" s="33" t="s">
        <v>285</v>
      </c>
      <c r="D392" s="33">
        <v>3</v>
      </c>
    </row>
    <row r="393" spans="1:4" x14ac:dyDescent="0.25">
      <c r="A393">
        <v>392</v>
      </c>
      <c r="B393" s="33" t="s">
        <v>329</v>
      </c>
      <c r="C393" s="33" t="s">
        <v>286</v>
      </c>
      <c r="D393" s="33">
        <v>15</v>
      </c>
    </row>
    <row r="394" spans="1:4" x14ac:dyDescent="0.25">
      <c r="A394">
        <v>393</v>
      </c>
      <c r="B394" s="33" t="s">
        <v>329</v>
      </c>
      <c r="C394" s="33" t="s">
        <v>287</v>
      </c>
      <c r="D394" s="33">
        <v>2</v>
      </c>
    </row>
    <row r="395" spans="1:4" x14ac:dyDescent="0.25">
      <c r="A395">
        <v>394</v>
      </c>
      <c r="B395" s="33" t="s">
        <v>329</v>
      </c>
      <c r="C395" s="33" t="s">
        <v>288</v>
      </c>
      <c r="D395" s="33">
        <v>4</v>
      </c>
    </row>
    <row r="396" spans="1:4" x14ac:dyDescent="0.25">
      <c r="A396">
        <v>395</v>
      </c>
      <c r="B396" s="33" t="s">
        <v>329</v>
      </c>
      <c r="C396" s="33" t="s">
        <v>289</v>
      </c>
      <c r="D396" s="33">
        <v>5</v>
      </c>
    </row>
    <row r="397" spans="1:4" x14ac:dyDescent="0.25">
      <c r="A397">
        <v>396</v>
      </c>
      <c r="B397" s="33" t="s">
        <v>329</v>
      </c>
      <c r="C397" s="33" t="s">
        <v>290</v>
      </c>
      <c r="D397" s="33">
        <v>2</v>
      </c>
    </row>
    <row r="398" spans="1:4" x14ac:dyDescent="0.25">
      <c r="A398">
        <v>397</v>
      </c>
      <c r="B398" s="33" t="s">
        <v>329</v>
      </c>
      <c r="C398" s="33" t="s">
        <v>291</v>
      </c>
      <c r="D398" s="33">
        <v>4</v>
      </c>
    </row>
    <row r="399" spans="1:4" x14ac:dyDescent="0.25">
      <c r="A399">
        <v>398</v>
      </c>
      <c r="B399" s="33" t="s">
        <v>329</v>
      </c>
      <c r="C399" s="33" t="s">
        <v>292</v>
      </c>
      <c r="D399" s="33">
        <v>25</v>
      </c>
    </row>
    <row r="400" spans="1:4" x14ac:dyDescent="0.25">
      <c r="A400">
        <v>399</v>
      </c>
      <c r="B400" s="33" t="s">
        <v>329</v>
      </c>
      <c r="C400" s="33" t="s">
        <v>293</v>
      </c>
      <c r="D400" s="33">
        <v>3</v>
      </c>
    </row>
    <row r="401" spans="1:4" x14ac:dyDescent="0.25">
      <c r="A401">
        <v>400</v>
      </c>
      <c r="B401" s="33" t="s">
        <v>330</v>
      </c>
      <c r="C401" s="33" t="s">
        <v>294</v>
      </c>
      <c r="D401" s="33">
        <v>15</v>
      </c>
    </row>
    <row r="402" spans="1:4" x14ac:dyDescent="0.25">
      <c r="A402">
        <v>401</v>
      </c>
      <c r="B402" s="33" t="s">
        <v>330</v>
      </c>
      <c r="C402" s="33" t="s">
        <v>295</v>
      </c>
      <c r="D402" s="33">
        <v>33</v>
      </c>
    </row>
    <row r="403" spans="1:4" x14ac:dyDescent="0.25">
      <c r="A403">
        <v>402</v>
      </c>
      <c r="B403" s="33" t="s">
        <v>330</v>
      </c>
      <c r="C403" s="33" t="s">
        <v>296</v>
      </c>
      <c r="D403" s="33">
        <v>4</v>
      </c>
    </row>
    <row r="404" spans="1:4" x14ac:dyDescent="0.25">
      <c r="A404">
        <v>403</v>
      </c>
      <c r="B404" s="33" t="s">
        <v>330</v>
      </c>
      <c r="C404" s="33" t="s">
        <v>297</v>
      </c>
      <c r="D404" s="33">
        <v>56</v>
      </c>
    </row>
    <row r="405" spans="1:4" x14ac:dyDescent="0.25">
      <c r="A405">
        <v>404</v>
      </c>
      <c r="B405" s="33" t="s">
        <v>330</v>
      </c>
      <c r="C405" s="33" t="s">
        <v>298</v>
      </c>
      <c r="D405" s="33">
        <v>3</v>
      </c>
    </row>
    <row r="406" spans="1:4" x14ac:dyDescent="0.25">
      <c r="A406">
        <v>405</v>
      </c>
      <c r="B406" s="33" t="s">
        <v>330</v>
      </c>
      <c r="C406" s="33" t="s">
        <v>299</v>
      </c>
      <c r="D406" s="33">
        <v>19</v>
      </c>
    </row>
    <row r="407" spans="1:4" x14ac:dyDescent="0.25">
      <c r="A407">
        <v>406</v>
      </c>
      <c r="B407" s="33" t="s">
        <v>330</v>
      </c>
      <c r="C407" s="33" t="s">
        <v>300</v>
      </c>
      <c r="D407" s="33">
        <v>2</v>
      </c>
    </row>
    <row r="408" spans="1:4" x14ac:dyDescent="0.25">
      <c r="A408">
        <v>407</v>
      </c>
      <c r="B408" s="33" t="s">
        <v>330</v>
      </c>
      <c r="C408" s="33" t="s">
        <v>301</v>
      </c>
      <c r="D408" s="33">
        <v>37</v>
      </c>
    </row>
    <row r="409" spans="1:4" x14ac:dyDescent="0.25">
      <c r="A409">
        <v>408</v>
      </c>
      <c r="B409" s="33" t="s">
        <v>330</v>
      </c>
      <c r="C409" s="33" t="s">
        <v>302</v>
      </c>
      <c r="D409" s="33">
        <v>5</v>
      </c>
    </row>
    <row r="410" spans="1:4" x14ac:dyDescent="0.25">
      <c r="A410">
        <v>409</v>
      </c>
      <c r="B410" s="33" t="s">
        <v>330</v>
      </c>
      <c r="C410" s="33" t="s">
        <v>303</v>
      </c>
      <c r="D410" s="33">
        <v>100</v>
      </c>
    </row>
    <row r="411" spans="1:4" x14ac:dyDescent="0.25">
      <c r="A411">
        <v>410</v>
      </c>
      <c r="B411" s="33" t="s">
        <v>330</v>
      </c>
      <c r="C411" s="33" t="s">
        <v>304</v>
      </c>
      <c r="D411" s="33">
        <v>3</v>
      </c>
    </row>
    <row r="412" spans="1:4" x14ac:dyDescent="0.25">
      <c r="A412">
        <v>411</v>
      </c>
      <c r="B412" s="33" t="s">
        <v>330</v>
      </c>
      <c r="C412" s="33" t="s">
        <v>305</v>
      </c>
      <c r="D412" s="33">
        <v>9</v>
      </c>
    </row>
    <row r="413" spans="1:4" x14ac:dyDescent="0.25">
      <c r="A413">
        <v>412</v>
      </c>
      <c r="B413" s="33" t="s">
        <v>330</v>
      </c>
      <c r="C413" s="33" t="s">
        <v>306</v>
      </c>
      <c r="D413" s="33">
        <v>13</v>
      </c>
    </row>
    <row r="414" spans="1:4" x14ac:dyDescent="0.25">
      <c r="A414">
        <v>413</v>
      </c>
      <c r="B414" s="33" t="s">
        <v>330</v>
      </c>
      <c r="C414" s="33" t="s">
        <v>307</v>
      </c>
      <c r="D414" s="33">
        <v>25</v>
      </c>
    </row>
    <row r="415" spans="1:4" x14ac:dyDescent="0.25">
      <c r="A415">
        <v>414</v>
      </c>
      <c r="B415" s="33" t="s">
        <v>330</v>
      </c>
      <c r="C415" s="33" t="s">
        <v>308</v>
      </c>
      <c r="D415" s="33">
        <v>9</v>
      </c>
    </row>
    <row r="416" spans="1:4" x14ac:dyDescent="0.25">
      <c r="A416">
        <v>415</v>
      </c>
      <c r="B416" s="33" t="s">
        <v>330</v>
      </c>
      <c r="C416" s="33" t="s">
        <v>309</v>
      </c>
      <c r="D416" s="33">
        <v>40</v>
      </c>
    </row>
    <row r="417" spans="1:4" x14ac:dyDescent="0.25">
      <c r="A417">
        <v>416</v>
      </c>
      <c r="B417" s="33" t="s">
        <v>330</v>
      </c>
      <c r="C417" s="33" t="s">
        <v>310</v>
      </c>
      <c r="D417" s="33">
        <v>5</v>
      </c>
    </row>
    <row r="418" spans="1:4" x14ac:dyDescent="0.25">
      <c r="A418">
        <v>417</v>
      </c>
      <c r="B418" s="33" t="s">
        <v>330</v>
      </c>
      <c r="C418" s="33" t="s">
        <v>311</v>
      </c>
      <c r="D418" s="33">
        <v>7</v>
      </c>
    </row>
    <row r="419" spans="1:4" x14ac:dyDescent="0.25">
      <c r="A419">
        <v>418</v>
      </c>
      <c r="B419" s="33" t="s">
        <v>330</v>
      </c>
      <c r="C419" s="33" t="s">
        <v>312</v>
      </c>
      <c r="D419" s="33">
        <v>4</v>
      </c>
    </row>
    <row r="420" spans="1:4" x14ac:dyDescent="0.25">
      <c r="A420">
        <v>419</v>
      </c>
      <c r="B420" s="33" t="s">
        <v>330</v>
      </c>
      <c r="C420" s="33" t="s">
        <v>313</v>
      </c>
      <c r="D420" s="33">
        <v>17</v>
      </c>
    </row>
    <row r="421" spans="1:4" x14ac:dyDescent="0.25">
      <c r="A421">
        <v>420</v>
      </c>
      <c r="B421" s="33" t="s">
        <v>330</v>
      </c>
      <c r="C421" s="33" t="s">
        <v>314</v>
      </c>
      <c r="D421" s="33">
        <v>75</v>
      </c>
    </row>
    <row r="422" spans="1:4" x14ac:dyDescent="0.25">
      <c r="A422">
        <v>421</v>
      </c>
      <c r="B422" s="33" t="s">
        <v>330</v>
      </c>
      <c r="C422" s="33" t="s">
        <v>315</v>
      </c>
      <c r="D422" s="33">
        <v>4</v>
      </c>
    </row>
    <row r="423" spans="1:4" x14ac:dyDescent="0.25">
      <c r="A423">
        <v>422</v>
      </c>
      <c r="B423" s="33" t="s">
        <v>330</v>
      </c>
      <c r="C423" s="33" t="s">
        <v>316</v>
      </c>
      <c r="D423" s="33">
        <v>51</v>
      </c>
    </row>
    <row r="424" spans="1:4" x14ac:dyDescent="0.25">
      <c r="A424">
        <v>423</v>
      </c>
      <c r="B424" s="33" t="s">
        <v>330</v>
      </c>
      <c r="C424" s="33" t="s">
        <v>317</v>
      </c>
      <c r="D424" s="33">
        <v>70</v>
      </c>
    </row>
    <row r="425" spans="1:4" x14ac:dyDescent="0.25">
      <c r="A425">
        <v>424</v>
      </c>
      <c r="B425" s="33" t="s">
        <v>330</v>
      </c>
      <c r="C425" s="33" t="s">
        <v>318</v>
      </c>
      <c r="D425" s="33">
        <v>7</v>
      </c>
    </row>
    <row r="426" spans="1:4" x14ac:dyDescent="0.25">
      <c r="A426">
        <v>425</v>
      </c>
      <c r="B426" s="33" t="s">
        <v>334</v>
      </c>
      <c r="C426" s="33" t="s">
        <v>319</v>
      </c>
      <c r="D426" s="33">
        <v>40</v>
      </c>
    </row>
    <row r="427" spans="1:4" x14ac:dyDescent="0.25">
      <c r="A427">
        <v>426</v>
      </c>
      <c r="B427" s="33" t="s">
        <v>334</v>
      </c>
      <c r="C427" s="33" t="s">
        <v>320</v>
      </c>
      <c r="D427" s="33">
        <v>76</v>
      </c>
    </row>
    <row r="428" spans="1:4" x14ac:dyDescent="0.25">
      <c r="A428">
        <v>427</v>
      </c>
      <c r="B428" s="33" t="s">
        <v>334</v>
      </c>
      <c r="C428" s="33" t="s">
        <v>321</v>
      </c>
      <c r="D428" s="33">
        <v>11</v>
      </c>
    </row>
    <row r="429" spans="1:4" x14ac:dyDescent="0.25">
      <c r="A429">
        <v>428</v>
      </c>
      <c r="B429" s="33" t="s">
        <v>334</v>
      </c>
      <c r="C429" s="33" t="s">
        <v>322</v>
      </c>
      <c r="D429" s="33">
        <v>3</v>
      </c>
    </row>
    <row r="430" spans="1:4" x14ac:dyDescent="0.25">
      <c r="A430">
        <v>429</v>
      </c>
      <c r="B430" s="33" t="s">
        <v>334</v>
      </c>
      <c r="C430" s="33" t="s">
        <v>323</v>
      </c>
      <c r="D430" s="33">
        <v>2</v>
      </c>
    </row>
    <row r="431" spans="1:4" x14ac:dyDescent="0.25">
      <c r="A431">
        <v>430</v>
      </c>
      <c r="B431" s="33" t="s">
        <v>334</v>
      </c>
      <c r="C431" s="33" t="s">
        <v>324</v>
      </c>
      <c r="D431" s="33">
        <v>48</v>
      </c>
    </row>
    <row r="432" spans="1:4" x14ac:dyDescent="0.25">
      <c r="A432">
        <v>431</v>
      </c>
      <c r="B432" s="33" t="s">
        <v>334</v>
      </c>
      <c r="C432" s="33" t="s">
        <v>325</v>
      </c>
      <c r="D432" s="33">
        <v>40</v>
      </c>
    </row>
    <row r="433" spans="1:4" x14ac:dyDescent="0.25">
      <c r="A433">
        <v>432</v>
      </c>
      <c r="B433" s="33" t="s">
        <v>334</v>
      </c>
      <c r="C433" s="33" t="s">
        <v>326</v>
      </c>
      <c r="D433" s="33">
        <v>40</v>
      </c>
    </row>
  </sheetData>
  <autoFilter ref="B1:D433" xr:uid="{486715EA-B2B2-476D-8ACF-6D11C531E21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DD4-8E28-4E95-A6B4-3C797625B3E5}">
  <dimension ref="A3:B10"/>
  <sheetViews>
    <sheetView tabSelected="1" workbookViewId="0">
      <selection activeCell="D21" sqref="D21"/>
    </sheetView>
  </sheetViews>
  <sheetFormatPr baseColWidth="10" defaultRowHeight="15" x14ac:dyDescent="0.25"/>
  <cols>
    <col min="1" max="1" width="18.7109375" bestFit="1" customWidth="1"/>
    <col min="2" max="2" width="28" bestFit="1" customWidth="1"/>
  </cols>
  <sheetData>
    <row r="3" spans="1:2" x14ac:dyDescent="0.25">
      <c r="A3" s="26" t="s">
        <v>345</v>
      </c>
      <c r="B3" t="s">
        <v>343</v>
      </c>
    </row>
    <row r="4" spans="1:2" x14ac:dyDescent="0.25">
      <c r="A4" s="27" t="s">
        <v>334</v>
      </c>
      <c r="B4" s="28">
        <v>2518</v>
      </c>
    </row>
    <row r="5" spans="1:2" x14ac:dyDescent="0.25">
      <c r="A5" s="27" t="s">
        <v>329</v>
      </c>
      <c r="B5" s="28">
        <v>10782</v>
      </c>
    </row>
    <row r="6" spans="1:2" x14ac:dyDescent="0.25">
      <c r="A6" s="27" t="s">
        <v>330</v>
      </c>
      <c r="B6" s="28">
        <v>28949</v>
      </c>
    </row>
    <row r="7" spans="1:2" x14ac:dyDescent="0.25">
      <c r="A7" s="27" t="s">
        <v>331</v>
      </c>
      <c r="B7" s="28">
        <v>3797</v>
      </c>
    </row>
    <row r="8" spans="1:2" x14ac:dyDescent="0.25">
      <c r="A8" s="27" t="s">
        <v>333</v>
      </c>
      <c r="B8" s="28">
        <v>36952</v>
      </c>
    </row>
    <row r="9" spans="1:2" x14ac:dyDescent="0.25">
      <c r="A9" s="27" t="s">
        <v>341</v>
      </c>
      <c r="B9" s="28">
        <v>777</v>
      </c>
    </row>
    <row r="10" spans="1:2" x14ac:dyDescent="0.25">
      <c r="A10" s="27" t="s">
        <v>344</v>
      </c>
      <c r="B10" s="28">
        <v>83775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Inventario corfo</vt:lpstr>
      <vt:lpstr>inventario Innova</vt:lpstr>
      <vt:lpstr>Inventario agroseguro</vt:lpstr>
      <vt:lpstr>Inventario Sep</vt:lpstr>
      <vt:lpstr>agencia de sustentabilidad</vt:lpstr>
      <vt:lpstr>Totalizado</vt:lpstr>
      <vt:lpstr>Resumen por 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Zapata Nahuel</dc:creator>
  <cp:lastModifiedBy>Pilar Prado Rosales</cp:lastModifiedBy>
  <cp:lastPrinted>2022-01-14T13:31:42Z</cp:lastPrinted>
  <dcterms:created xsi:type="dcterms:W3CDTF">2022-01-10T19:32:32Z</dcterms:created>
  <dcterms:modified xsi:type="dcterms:W3CDTF">2022-01-20T11:42:34Z</dcterms:modified>
</cp:coreProperties>
</file>